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OM\OneDrive\1 - Synchro\03 - Aktuelle Dateien für Downloads und Seminare\"/>
    </mc:Choice>
  </mc:AlternateContent>
  <xr:revisionPtr revIDLastSave="0" documentId="13_ncr:1_{0AD4F6EA-9C35-4859-AAD3-C18C0A680BAE}" xr6:coauthVersionLast="47" xr6:coauthVersionMax="47" xr10:uidLastSave="{00000000-0000-0000-0000-000000000000}"/>
  <bookViews>
    <workbookView xWindow="-98" yWindow="-98" windowWidth="22695" windowHeight="14595" activeTab="1" xr2:uid="{DE7B3D79-FFC1-4CA5-AD36-32FF8C7FD508}"/>
  </bookViews>
  <sheets>
    <sheet name="Hinweise für die Nutzung" sheetId="5" r:id="rId1"/>
    <sheet name="Kalkulationen C+D+B+A" sheetId="2" r:id="rId2"/>
    <sheet name="SGB XI Kalk C-Std." sheetId="3" r:id="rId3"/>
  </sheets>
  <definedNames>
    <definedName name="_Toc304511180" localSheetId="0">'Hinweise für die Nutzung'!$M$4</definedName>
    <definedName name="_xlnm.Print_Area" localSheetId="0">'Hinweise für die Nutzung'!$A$1:$X$42</definedName>
    <definedName name="_xlnm.Print_Area" localSheetId="1">'Kalkulationen C+D+B+A'!$A$5:$G$266</definedName>
    <definedName name="_xlnm.Print_Area" localSheetId="2">'SGB XI Kalk C-Std.'!$A$1:$G$249</definedName>
    <definedName name="_xlnm.Print_Titles" localSheetId="1">'Kalkulationen C+D+B+A'!$5:$7</definedName>
    <definedName name="_xlnm.Print_Titles" localSheetId="2">'SGB XI Kalk C-Std.'!$1:$6</definedName>
    <definedName name="Eingabebereich" localSheetId="0">#REF!,#REF!,#REF!,#REF!,#REF!,#REF!,#REF!,#REF!,#REF!,#REF!,#REF!,#REF!,#REF!,#REF!,#REF!,#REF!,#REF!,#REF!,#REF!,#REF!,#REF!,#REF!</definedName>
    <definedName name="Eingabebereich">#REF!,#REF!,#REF!,#REF!,#REF!,#REF!,#REF!,#REF!,#REF!,#REF!,#REF!,#REF!,#REF!,#REF!,#REF!,#REF!,#REF!,#REF!,#REF!,#REF!,#REF!,#REF!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6" i="2" l="1"/>
  <c r="E235" i="2"/>
  <c r="E234" i="2"/>
  <c r="E233" i="2"/>
  <c r="E232" i="2"/>
  <c r="E195" i="2"/>
  <c r="E194" i="2"/>
  <c r="E193" i="2"/>
  <c r="E192" i="2"/>
  <c r="E191" i="2"/>
  <c r="E110" i="2"/>
  <c r="E109" i="2"/>
  <c r="E108" i="2"/>
  <c r="E107" i="2"/>
  <c r="E106" i="2"/>
  <c r="E219" i="3"/>
  <c r="E218" i="3"/>
  <c r="E217" i="3"/>
  <c r="E216" i="3"/>
  <c r="E215" i="3"/>
  <c r="I74" i="3"/>
  <c r="I236" i="3" s="1"/>
  <c r="I50" i="3"/>
  <c r="I131" i="3" s="1"/>
  <c r="B246" i="3"/>
  <c r="B245" i="3"/>
  <c r="B244" i="3"/>
  <c r="B243" i="3"/>
  <c r="B242" i="3"/>
  <c r="B241" i="3"/>
  <c r="B240" i="3"/>
  <c r="B239" i="3"/>
  <c r="B222" i="3"/>
  <c r="B221" i="3"/>
  <c r="B220" i="3"/>
  <c r="B219" i="3"/>
  <c r="B218" i="3"/>
  <c r="B217" i="3"/>
  <c r="B216" i="3"/>
  <c r="B215" i="3"/>
  <c r="B198" i="3"/>
  <c r="B197" i="3"/>
  <c r="B196" i="3"/>
  <c r="B193" i="3"/>
  <c r="B192" i="3"/>
  <c r="B191" i="3"/>
  <c r="B190" i="3"/>
  <c r="B189" i="3"/>
  <c r="B177" i="3"/>
  <c r="B176" i="3"/>
  <c r="B175" i="3"/>
  <c r="B174" i="3"/>
  <c r="B173" i="3"/>
  <c r="B165" i="3"/>
  <c r="B164" i="3"/>
  <c r="B163" i="3"/>
  <c r="B162" i="3"/>
  <c r="B161" i="3"/>
  <c r="B160" i="3"/>
  <c r="B159" i="3"/>
  <c r="B158" i="3"/>
  <c r="B141" i="3"/>
  <c r="B140" i="3"/>
  <c r="B139" i="3"/>
  <c r="B138" i="3"/>
  <c r="B137" i="3"/>
  <c r="B136" i="3"/>
  <c r="B135" i="3"/>
  <c r="B134" i="3"/>
  <c r="B117" i="3"/>
  <c r="B116" i="3"/>
  <c r="B115" i="3"/>
  <c r="B112" i="3"/>
  <c r="B111" i="3"/>
  <c r="B110" i="3"/>
  <c r="B109" i="3"/>
  <c r="B108" i="3"/>
  <c r="B96" i="3"/>
  <c r="B95" i="3"/>
  <c r="B94" i="3"/>
  <c r="B93" i="3"/>
  <c r="B92" i="3"/>
  <c r="B84" i="3"/>
  <c r="B83" i="3"/>
  <c r="B82" i="3"/>
  <c r="B81" i="3"/>
  <c r="B80" i="3"/>
  <c r="B79" i="3"/>
  <c r="B78" i="3"/>
  <c r="B77" i="3"/>
  <c r="B60" i="3"/>
  <c r="B59" i="3"/>
  <c r="B58" i="3"/>
  <c r="B57" i="3"/>
  <c r="B56" i="3"/>
  <c r="B55" i="3"/>
  <c r="B54" i="3"/>
  <c r="B53" i="3"/>
  <c r="B31" i="3"/>
  <c r="B30" i="3"/>
  <c r="B29" i="3"/>
  <c r="B28" i="3"/>
  <c r="B27" i="3"/>
  <c r="C237" i="2"/>
  <c r="C236" i="2"/>
  <c r="C235" i="2"/>
  <c r="C234" i="2"/>
  <c r="C233" i="2"/>
  <c r="C232" i="2"/>
  <c r="C265" i="2"/>
  <c r="C264" i="2"/>
  <c r="C263" i="2"/>
  <c r="C262" i="2"/>
  <c r="C261" i="2"/>
  <c r="C260" i="2"/>
  <c r="C224" i="2"/>
  <c r="C223" i="2"/>
  <c r="C222" i="2"/>
  <c r="C221" i="2"/>
  <c r="C220" i="2"/>
  <c r="C219" i="2"/>
  <c r="C196" i="2"/>
  <c r="C195" i="2"/>
  <c r="C194" i="2"/>
  <c r="C193" i="2"/>
  <c r="C192" i="2"/>
  <c r="C191" i="2"/>
  <c r="C111" i="2"/>
  <c r="C110" i="2"/>
  <c r="C109" i="2"/>
  <c r="C108" i="2"/>
  <c r="C107" i="2"/>
  <c r="C106" i="2"/>
  <c r="M24" i="5"/>
  <c r="M23" i="5"/>
  <c r="M22" i="5"/>
  <c r="M21" i="5"/>
  <c r="M2" i="5"/>
  <c r="I155" i="3" l="1"/>
  <c r="I212" i="3"/>
  <c r="D246" i="3"/>
  <c r="D245" i="3"/>
  <c r="D244" i="3"/>
  <c r="D243" i="3"/>
  <c r="D242" i="3"/>
  <c r="D241" i="3"/>
  <c r="D240" i="3"/>
  <c r="D239" i="3"/>
  <c r="D165" i="3"/>
  <c r="D164" i="3"/>
  <c r="D163" i="3"/>
  <c r="D162" i="3"/>
  <c r="D161" i="3"/>
  <c r="D160" i="3"/>
  <c r="D159" i="3"/>
  <c r="D158" i="3"/>
  <c r="D222" i="3"/>
  <c r="D221" i="3"/>
  <c r="D220" i="3"/>
  <c r="D219" i="3"/>
  <c r="D218" i="3"/>
  <c r="D217" i="3"/>
  <c r="D216" i="3"/>
  <c r="D215" i="3"/>
  <c r="D141" i="3"/>
  <c r="D140" i="3"/>
  <c r="D139" i="3"/>
  <c r="D138" i="3"/>
  <c r="D137" i="3"/>
  <c r="D136" i="3"/>
  <c r="D135" i="3"/>
  <c r="D134" i="3"/>
  <c r="E243" i="3"/>
  <c r="E242" i="3"/>
  <c r="E241" i="3"/>
  <c r="E240" i="3"/>
  <c r="E239" i="3"/>
  <c r="E81" i="3" l="1"/>
  <c r="E80" i="3"/>
  <c r="E79" i="3"/>
  <c r="E78" i="3"/>
  <c r="E77" i="3"/>
  <c r="E53" i="3" l="1"/>
  <c r="F229" i="3" l="1"/>
  <c r="F205" i="3"/>
  <c r="F182" i="3"/>
  <c r="F148" i="3"/>
  <c r="F124" i="3"/>
  <c r="F101" i="3"/>
  <c r="C142" i="3" s="1"/>
  <c r="F67" i="3"/>
  <c r="F43" i="3"/>
  <c r="F20" i="3"/>
  <c r="F22" i="2"/>
  <c r="E226" i="2"/>
  <c r="E185" i="2"/>
  <c r="E101" i="2"/>
  <c r="E17" i="2"/>
  <c r="C37" i="3" l="1"/>
  <c r="C247" i="3"/>
  <c r="C199" i="3"/>
  <c r="C118" i="3"/>
  <c r="C85" i="3"/>
  <c r="C223" i="3"/>
  <c r="C61" i="3"/>
  <c r="C259" i="2"/>
  <c r="C256" i="2"/>
  <c r="C253" i="2"/>
  <c r="C249" i="2"/>
  <c r="C248" i="2"/>
  <c r="C244" i="2"/>
  <c r="C243" i="2"/>
  <c r="C215" i="2"/>
  <c r="C212" i="2"/>
  <c r="C208" i="2"/>
  <c r="C207" i="2"/>
  <c r="C203" i="2"/>
  <c r="C202" i="2"/>
  <c r="C114" i="2"/>
  <c r="D253" i="2"/>
  <c r="D248" i="2"/>
  <c r="D244" i="2"/>
  <c r="D243" i="2"/>
  <c r="D207" i="2"/>
  <c r="D203" i="2"/>
  <c r="D202" i="2"/>
  <c r="D236" i="2"/>
  <c r="D235" i="2"/>
  <c r="D234" i="2"/>
  <c r="D233" i="2"/>
  <c r="D232" i="2"/>
  <c r="D110" i="2"/>
  <c r="D109" i="2"/>
  <c r="D108" i="2"/>
  <c r="D107" i="2"/>
  <c r="D106" i="2"/>
  <c r="D195" i="2"/>
  <c r="D194" i="2"/>
  <c r="D193" i="2"/>
  <c r="D192" i="2"/>
  <c r="D191" i="2"/>
  <c r="D119" i="2"/>
  <c r="D115" i="2"/>
  <c r="D114" i="2"/>
  <c r="D212" i="2"/>
  <c r="D120" i="2"/>
  <c r="C127" i="2"/>
  <c r="C124" i="2"/>
  <c r="C120" i="2"/>
  <c r="C119" i="2"/>
  <c r="C115" i="2"/>
  <c r="D208" i="2" l="1"/>
  <c r="D124" i="2"/>
  <c r="D249" i="2"/>
  <c r="E231" i="2" l="1"/>
  <c r="E190" i="2"/>
  <c r="E105" i="2"/>
  <c r="E21" i="2"/>
  <c r="B15" i="2"/>
  <c r="B12" i="2"/>
  <c r="B8" i="2"/>
  <c r="B9" i="2"/>
  <c r="B5" i="2"/>
  <c r="E244" i="3"/>
  <c r="A236" i="3"/>
  <c r="C248" i="3" s="1"/>
  <c r="D229" i="3"/>
  <c r="E220" i="3"/>
  <c r="A212" i="3"/>
  <c r="C224" i="3" s="1"/>
  <c r="D205" i="3"/>
  <c r="C200" i="3"/>
  <c r="B195" i="3"/>
  <c r="B194" i="3"/>
  <c r="D194" i="3"/>
  <c r="F194" i="3" s="1"/>
  <c r="A227" i="3"/>
  <c r="D182" i="3"/>
  <c r="F169" i="3"/>
  <c r="B172" i="3" s="1"/>
  <c r="E163" i="3"/>
  <c r="E162" i="3"/>
  <c r="E160" i="3"/>
  <c r="E158" i="3"/>
  <c r="A155" i="3"/>
  <c r="C167" i="3" s="1"/>
  <c r="D148" i="3"/>
  <c r="E139" i="3"/>
  <c r="E138" i="3"/>
  <c r="E136" i="3"/>
  <c r="E134" i="3"/>
  <c r="A131" i="3"/>
  <c r="C143" i="3" s="1"/>
  <c r="D124" i="3"/>
  <c r="C119" i="3"/>
  <c r="B114" i="3"/>
  <c r="B113" i="3"/>
  <c r="E137" i="3"/>
  <c r="C166" i="3"/>
  <c r="D101" i="3"/>
  <c r="F88" i="3"/>
  <c r="B91" i="3" s="1"/>
  <c r="E82" i="3"/>
  <c r="A74" i="3"/>
  <c r="C86" i="3" s="1"/>
  <c r="D67" i="3"/>
  <c r="E58" i="3"/>
  <c r="E54" i="3"/>
  <c r="A50" i="3"/>
  <c r="C62" i="3" s="1"/>
  <c r="D43" i="3"/>
  <c r="C38" i="3"/>
  <c r="B33" i="3"/>
  <c r="B32" i="3"/>
  <c r="E57" i="3"/>
  <c r="D32" i="3"/>
  <c r="F32" i="3" s="1"/>
  <c r="A65" i="3"/>
  <c r="D20" i="3"/>
  <c r="F7" i="3"/>
  <c r="B10" i="3" s="1"/>
  <c r="C169" i="2"/>
  <c r="C161" i="2"/>
  <c r="C153" i="2"/>
  <c r="C145" i="2"/>
  <c r="C137" i="2"/>
  <c r="C85" i="2"/>
  <c r="C77" i="2"/>
  <c r="C69" i="2"/>
  <c r="C61" i="2"/>
  <c r="C53" i="2"/>
  <c r="F193" i="2" l="1"/>
  <c r="D221" i="2" s="1"/>
  <c r="F232" i="2"/>
  <c r="D260" i="2" s="1"/>
  <c r="F109" i="2"/>
  <c r="D245" i="2"/>
  <c r="F108" i="2"/>
  <c r="F236" i="2"/>
  <c r="D264" i="2" s="1"/>
  <c r="E54" i="2"/>
  <c r="F26" i="2"/>
  <c r="C177" i="3" s="1"/>
  <c r="E237" i="2"/>
  <c r="E245" i="2" s="1"/>
  <c r="F235" i="2"/>
  <c r="D263" i="2" s="1"/>
  <c r="D121" i="2"/>
  <c r="F192" i="2"/>
  <c r="D220" i="2" s="1"/>
  <c r="F106" i="2"/>
  <c r="F110" i="2"/>
  <c r="F25" i="2"/>
  <c r="C95" i="3" s="1"/>
  <c r="F107" i="2"/>
  <c r="E146" i="2" s="1"/>
  <c r="F234" i="2"/>
  <c r="D262" i="2" s="1"/>
  <c r="E27" i="2"/>
  <c r="E35" i="2" s="1"/>
  <c r="F35" i="2" s="1"/>
  <c r="D27" i="2"/>
  <c r="D32" i="2"/>
  <c r="F24" i="2"/>
  <c r="E70" i="2" s="1"/>
  <c r="D37" i="2"/>
  <c r="F194" i="2"/>
  <c r="D222" i="2" s="1"/>
  <c r="D250" i="2"/>
  <c r="E111" i="2"/>
  <c r="E119" i="2" s="1"/>
  <c r="F119" i="2" s="1"/>
  <c r="E196" i="2"/>
  <c r="E202" i="2" s="1"/>
  <c r="F202" i="2" s="1"/>
  <c r="F195" i="2"/>
  <c r="D223" i="2" s="1"/>
  <c r="F233" i="2"/>
  <c r="D261" i="2" s="1"/>
  <c r="D111" i="2"/>
  <c r="D204" i="2"/>
  <c r="D209" i="2"/>
  <c r="D113" i="3"/>
  <c r="F113" i="3" s="1"/>
  <c r="E159" i="3"/>
  <c r="E135" i="3"/>
  <c r="E55" i="3"/>
  <c r="F23" i="2"/>
  <c r="D116" i="2"/>
  <c r="A122" i="3"/>
  <c r="D196" i="2"/>
  <c r="E161" i="3"/>
  <c r="A146" i="3"/>
  <c r="F191" i="2"/>
  <c r="D219" i="2" s="1"/>
  <c r="D237" i="2"/>
  <c r="E56" i="3"/>
  <c r="A41" i="3"/>
  <c r="A203" i="3"/>
  <c r="F64" i="2" l="1"/>
  <c r="F96" i="2"/>
  <c r="F170" i="2"/>
  <c r="F162" i="2"/>
  <c r="E162" i="2"/>
  <c r="E78" i="2"/>
  <c r="F237" i="2"/>
  <c r="D265" i="2" s="1"/>
  <c r="E253" i="2"/>
  <c r="F253" i="2" s="1"/>
  <c r="D256" i="2"/>
  <c r="F86" i="2"/>
  <c r="F245" i="2"/>
  <c r="E120" i="2"/>
  <c r="F120" i="2" s="1"/>
  <c r="F181" i="2" s="1"/>
  <c r="E249" i="2"/>
  <c r="F249" i="2" s="1"/>
  <c r="E243" i="2"/>
  <c r="F243" i="2" s="1"/>
  <c r="E250" i="2"/>
  <c r="F250" i="2" s="1"/>
  <c r="E244" i="2"/>
  <c r="F244" i="2" s="1"/>
  <c r="E124" i="2"/>
  <c r="F124" i="2" s="1"/>
  <c r="E40" i="2"/>
  <c r="F40" i="2" s="1"/>
  <c r="E116" i="2"/>
  <c r="F116" i="2" s="1"/>
  <c r="F179" i="2" s="1"/>
  <c r="E248" i="2"/>
  <c r="F248" i="2" s="1"/>
  <c r="E46" i="2"/>
  <c r="E256" i="2"/>
  <c r="F27" i="2"/>
  <c r="E94" i="2" s="1"/>
  <c r="E170" i="2"/>
  <c r="E154" i="2"/>
  <c r="F138" i="2"/>
  <c r="E207" i="2"/>
  <c r="F207" i="2" s="1"/>
  <c r="E212" i="2"/>
  <c r="F212" i="2" s="1"/>
  <c r="F154" i="2"/>
  <c r="E208" i="2"/>
  <c r="F208" i="2" s="1"/>
  <c r="D43" i="2"/>
  <c r="F78" i="2"/>
  <c r="C15" i="3"/>
  <c r="C31" i="3" s="1"/>
  <c r="C14" i="3"/>
  <c r="C30" i="3" s="1"/>
  <c r="C96" i="3"/>
  <c r="C92" i="3"/>
  <c r="F54" i="2"/>
  <c r="C11" i="3"/>
  <c r="C27" i="3" s="1"/>
  <c r="C173" i="3"/>
  <c r="E209" i="2"/>
  <c r="F209" i="2" s="1"/>
  <c r="C176" i="3"/>
  <c r="E86" i="2"/>
  <c r="E127" i="2"/>
  <c r="E31" i="2"/>
  <c r="F31" i="2" s="1"/>
  <c r="E115" i="2"/>
  <c r="F115" i="2" s="1"/>
  <c r="E43" i="2"/>
  <c r="E114" i="2"/>
  <c r="F114" i="2" s="1"/>
  <c r="E36" i="2"/>
  <c r="F36" i="2" s="1"/>
  <c r="E138" i="2"/>
  <c r="E130" i="2"/>
  <c r="E32" i="2"/>
  <c r="F32" i="2" s="1"/>
  <c r="E215" i="2"/>
  <c r="E121" i="2"/>
  <c r="F121" i="2" s="1"/>
  <c r="E30" i="2"/>
  <c r="F30" i="2" s="1"/>
  <c r="E37" i="2"/>
  <c r="F37" i="2" s="1"/>
  <c r="C13" i="3"/>
  <c r="C29" i="3" s="1"/>
  <c r="C94" i="3"/>
  <c r="F146" i="2"/>
  <c r="F70" i="2"/>
  <c r="F196" i="2"/>
  <c r="D224" i="2" s="1"/>
  <c r="E203" i="2"/>
  <c r="F203" i="2" s="1"/>
  <c r="E204" i="2"/>
  <c r="F204" i="2" s="1"/>
  <c r="C175" i="3"/>
  <c r="D215" i="2"/>
  <c r="E164" i="2"/>
  <c r="F156" i="2"/>
  <c r="F140" i="2"/>
  <c r="F180" i="2"/>
  <c r="E156" i="2"/>
  <c r="E140" i="2"/>
  <c r="E180" i="2"/>
  <c r="F172" i="2"/>
  <c r="F164" i="2"/>
  <c r="E172" i="2"/>
  <c r="E148" i="2"/>
  <c r="F148" i="2"/>
  <c r="D127" i="2"/>
  <c r="F111" i="2"/>
  <c r="F178" i="2" s="1"/>
  <c r="E197" i="3"/>
  <c r="E174" i="3"/>
  <c r="E95" i="3"/>
  <c r="E35" i="3"/>
  <c r="E12" i="3"/>
  <c r="E175" i="3"/>
  <c r="E96" i="3"/>
  <c r="E92" i="3"/>
  <c r="E13" i="3"/>
  <c r="E116" i="3"/>
  <c r="E88" i="2"/>
  <c r="E72" i="2"/>
  <c r="E56" i="2"/>
  <c r="E177" i="3"/>
  <c r="E94" i="3"/>
  <c r="F72" i="2"/>
  <c r="E15" i="3"/>
  <c r="F80" i="2"/>
  <c r="E176" i="3"/>
  <c r="E80" i="2"/>
  <c r="E64" i="2"/>
  <c r="E173" i="3"/>
  <c r="E14" i="3"/>
  <c r="E96" i="2"/>
  <c r="F88" i="2"/>
  <c r="F56" i="2"/>
  <c r="E93" i="3"/>
  <c r="E11" i="3"/>
  <c r="C174" i="3"/>
  <c r="C12" i="3"/>
  <c r="C28" i="3" s="1"/>
  <c r="E62" i="2"/>
  <c r="C93" i="3"/>
  <c r="F62" i="2"/>
  <c r="F89" i="2" l="1"/>
  <c r="F97" i="2"/>
  <c r="F65" i="2"/>
  <c r="D12" i="3"/>
  <c r="F95" i="2"/>
  <c r="F63" i="2"/>
  <c r="F92" i="3"/>
  <c r="F98" i="2"/>
  <c r="F66" i="2"/>
  <c r="C59" i="3"/>
  <c r="G59" i="3" s="1"/>
  <c r="C221" i="3"/>
  <c r="G221" i="3" s="1"/>
  <c r="C140" i="3"/>
  <c r="G140" i="3" s="1"/>
  <c r="C110" i="3"/>
  <c r="C191" i="3"/>
  <c r="C217" i="3"/>
  <c r="G217" i="3" s="1"/>
  <c r="C136" i="3"/>
  <c r="G136" i="3" s="1"/>
  <c r="C55" i="3"/>
  <c r="C109" i="3"/>
  <c r="C190" i="3"/>
  <c r="C216" i="3"/>
  <c r="G216" i="3" s="1"/>
  <c r="C135" i="3"/>
  <c r="G135" i="3" s="1"/>
  <c r="C54" i="3"/>
  <c r="C189" i="3"/>
  <c r="C108" i="3"/>
  <c r="C215" i="3"/>
  <c r="G215" i="3" s="1"/>
  <c r="C134" i="3"/>
  <c r="G134" i="3" s="1"/>
  <c r="C53" i="3"/>
  <c r="C192" i="3"/>
  <c r="C111" i="3"/>
  <c r="C218" i="3"/>
  <c r="G218" i="3" s="1"/>
  <c r="C137" i="3"/>
  <c r="G137" i="3" s="1"/>
  <c r="C56" i="3"/>
  <c r="C193" i="3"/>
  <c r="C112" i="3"/>
  <c r="C138" i="3"/>
  <c r="G138" i="3" s="1"/>
  <c r="C219" i="3"/>
  <c r="G219" i="3" s="1"/>
  <c r="C57" i="3"/>
  <c r="F157" i="2"/>
  <c r="F165" i="2"/>
  <c r="F141" i="2"/>
  <c r="F173" i="2"/>
  <c r="F149" i="2"/>
  <c r="F150" i="2"/>
  <c r="F82" i="2"/>
  <c r="F93" i="3"/>
  <c r="F12" i="3"/>
  <c r="F142" i="2"/>
  <c r="F256" i="2"/>
  <c r="E261" i="2" s="1"/>
  <c r="F261" i="2" s="1"/>
  <c r="E58" i="2"/>
  <c r="F95" i="3"/>
  <c r="E198" i="3"/>
  <c r="F58" i="2"/>
  <c r="F96" i="3"/>
  <c r="F74" i="2"/>
  <c r="E82" i="2"/>
  <c r="F173" i="3"/>
  <c r="F175" i="3"/>
  <c r="E74" i="2"/>
  <c r="F176" i="3"/>
  <c r="F15" i="3"/>
  <c r="E66" i="2"/>
  <c r="F90" i="2"/>
  <c r="F177" i="3"/>
  <c r="E98" i="2"/>
  <c r="E117" i="3"/>
  <c r="F174" i="3"/>
  <c r="F11" i="3"/>
  <c r="E90" i="2"/>
  <c r="F13" i="3"/>
  <c r="F94" i="3"/>
  <c r="E36" i="3"/>
  <c r="F14" i="3"/>
  <c r="F94" i="2"/>
  <c r="E115" i="3"/>
  <c r="D13" i="3"/>
  <c r="F174" i="2"/>
  <c r="E63" i="2"/>
  <c r="E34" i="3"/>
  <c r="E166" i="2"/>
  <c r="E182" i="2"/>
  <c r="F57" i="2"/>
  <c r="F158" i="2"/>
  <c r="E142" i="2"/>
  <c r="E150" i="2"/>
  <c r="E158" i="2"/>
  <c r="E71" i="2"/>
  <c r="F81" i="2"/>
  <c r="F43" i="2"/>
  <c r="E174" i="2"/>
  <c r="D15" i="3"/>
  <c r="F127" i="2"/>
  <c r="F166" i="2"/>
  <c r="F182" i="2"/>
  <c r="D14" i="3"/>
  <c r="F79" i="2"/>
  <c r="F55" i="2"/>
  <c r="D92" i="3"/>
  <c r="E196" i="3"/>
  <c r="D173" i="3"/>
  <c r="E87" i="2"/>
  <c r="D95" i="3"/>
  <c r="D11" i="3"/>
  <c r="D174" i="3"/>
  <c r="E95" i="2"/>
  <c r="F71" i="2"/>
  <c r="D96" i="3"/>
  <c r="D176" i="3"/>
  <c r="D177" i="3"/>
  <c r="D46" i="2"/>
  <c r="F46" i="2" s="1"/>
  <c r="D94" i="3"/>
  <c r="F87" i="2"/>
  <c r="D175" i="3"/>
  <c r="E79" i="2"/>
  <c r="E55" i="2"/>
  <c r="D93" i="3"/>
  <c r="F215" i="2"/>
  <c r="E222" i="2" s="1"/>
  <c r="F222" i="2" s="1"/>
  <c r="F73" i="2"/>
  <c r="E178" i="2"/>
  <c r="D130" i="2"/>
  <c r="F130" i="2" s="1"/>
  <c r="E163" i="2"/>
  <c r="F147" i="2"/>
  <c r="F163" i="2"/>
  <c r="E147" i="2"/>
  <c r="E171" i="2"/>
  <c r="F155" i="2"/>
  <c r="F139" i="2"/>
  <c r="E179" i="2"/>
  <c r="E155" i="2"/>
  <c r="E139" i="2"/>
  <c r="F171" i="2"/>
  <c r="G92" i="3" l="1"/>
  <c r="G11" i="3"/>
  <c r="E27" i="3" s="1"/>
  <c r="G12" i="3"/>
  <c r="E28" i="3" s="1"/>
  <c r="E67" i="2"/>
  <c r="G93" i="3"/>
  <c r="E109" i="3" s="1"/>
  <c r="G96" i="3"/>
  <c r="E112" i="3" s="1"/>
  <c r="I134" i="3"/>
  <c r="F134" i="3" s="1"/>
  <c r="G53" i="3"/>
  <c r="I53" i="3"/>
  <c r="I215" i="3"/>
  <c r="I218" i="3"/>
  <c r="G56" i="3"/>
  <c r="I137" i="3"/>
  <c r="F137" i="3" s="1"/>
  <c r="I56" i="3"/>
  <c r="I136" i="3"/>
  <c r="F136" i="3" s="1"/>
  <c r="G55" i="3"/>
  <c r="I217" i="3"/>
  <c r="I55" i="3"/>
  <c r="E108" i="3"/>
  <c r="I221" i="3"/>
  <c r="I59" i="3"/>
  <c r="I140" i="3"/>
  <c r="I57" i="3"/>
  <c r="I138" i="3"/>
  <c r="F138" i="3" s="1"/>
  <c r="G57" i="3"/>
  <c r="I219" i="3"/>
  <c r="G94" i="3"/>
  <c r="E110" i="3" s="1"/>
  <c r="G177" i="3"/>
  <c r="E193" i="3" s="1"/>
  <c r="C58" i="3"/>
  <c r="G58" i="3" s="1"/>
  <c r="C220" i="3"/>
  <c r="G220" i="3" s="1"/>
  <c r="C139" i="3"/>
  <c r="G139" i="3" s="1"/>
  <c r="C60" i="3"/>
  <c r="G60" i="3" s="1"/>
  <c r="C141" i="3"/>
  <c r="G141" i="3" s="1"/>
  <c r="C222" i="3"/>
  <c r="G222" i="3" s="1"/>
  <c r="I54" i="3"/>
  <c r="I135" i="3"/>
  <c r="F135" i="3" s="1"/>
  <c r="G54" i="3"/>
  <c r="I216" i="3"/>
  <c r="E260" i="2"/>
  <c r="F260" i="2" s="1"/>
  <c r="E263" i="2"/>
  <c r="F263" i="2" s="1"/>
  <c r="E262" i="2"/>
  <c r="F262" i="2" s="1"/>
  <c r="E264" i="2"/>
  <c r="F264" i="2" s="1"/>
  <c r="E265" i="2"/>
  <c r="F265" i="2" s="1"/>
  <c r="E224" i="2"/>
  <c r="F224" i="2" s="1"/>
  <c r="E220" i="2"/>
  <c r="F220" i="2" s="1"/>
  <c r="E91" i="2"/>
  <c r="F91" i="2"/>
  <c r="F143" i="2"/>
  <c r="F151" i="2"/>
  <c r="E159" i="2"/>
  <c r="E175" i="2"/>
  <c r="E143" i="2"/>
  <c r="F175" i="2"/>
  <c r="E59" i="2"/>
  <c r="G175" i="3"/>
  <c r="E191" i="3" s="1"/>
  <c r="E99" i="2"/>
  <c r="G14" i="3"/>
  <c r="E30" i="3" s="1"/>
  <c r="F99" i="2"/>
  <c r="F167" i="2"/>
  <c r="E83" i="2"/>
  <c r="G13" i="3"/>
  <c r="E29" i="3" s="1"/>
  <c r="G174" i="3"/>
  <c r="E190" i="3" s="1"/>
  <c r="G95" i="3"/>
  <c r="E111" i="3" s="1"/>
  <c r="G176" i="3"/>
  <c r="E192" i="3" s="1"/>
  <c r="G173" i="3"/>
  <c r="E189" i="3" s="1"/>
  <c r="E75" i="2"/>
  <c r="F67" i="2"/>
  <c r="G15" i="3"/>
  <c r="E31" i="3" s="1"/>
  <c r="F59" i="2"/>
  <c r="F159" i="2"/>
  <c r="E167" i="2"/>
  <c r="F83" i="2"/>
  <c r="E151" i="2"/>
  <c r="F75" i="2"/>
  <c r="E223" i="2"/>
  <c r="F223" i="2" s="1"/>
  <c r="E219" i="2"/>
  <c r="F219" i="2" s="1"/>
  <c r="E221" i="2"/>
  <c r="F221" i="2" s="1"/>
  <c r="E183" i="2"/>
  <c r="F183" i="2"/>
  <c r="C83" i="3" l="1"/>
  <c r="G83" i="3" s="1"/>
  <c r="C245" i="3"/>
  <c r="G245" i="3" s="1"/>
  <c r="C164" i="3"/>
  <c r="G164" i="3" s="1"/>
  <c r="F57" i="3"/>
  <c r="C162" i="3"/>
  <c r="G162" i="3" s="1"/>
  <c r="C81" i="3"/>
  <c r="C243" i="3"/>
  <c r="G243" i="3" s="1"/>
  <c r="F55" i="3"/>
  <c r="C241" i="3"/>
  <c r="G241" i="3" s="1"/>
  <c r="C160" i="3"/>
  <c r="G160" i="3" s="1"/>
  <c r="C79" i="3"/>
  <c r="F56" i="3"/>
  <c r="C242" i="3"/>
  <c r="G242" i="3" s="1"/>
  <c r="C161" i="3"/>
  <c r="G161" i="3" s="1"/>
  <c r="C80" i="3"/>
  <c r="C78" i="3"/>
  <c r="F54" i="3"/>
  <c r="C159" i="3"/>
  <c r="G159" i="3" s="1"/>
  <c r="C240" i="3"/>
  <c r="G240" i="3" s="1"/>
  <c r="I139" i="3"/>
  <c r="I220" i="3"/>
  <c r="I58" i="3"/>
  <c r="C158" i="3"/>
  <c r="G158" i="3" s="1"/>
  <c r="F53" i="3"/>
  <c r="I158" i="3"/>
  <c r="F158" i="3" s="1"/>
  <c r="C239" i="3"/>
  <c r="G239" i="3" s="1"/>
  <c r="I239" i="3"/>
  <c r="C77" i="3"/>
  <c r="G77" i="3" s="1"/>
  <c r="I77" i="3"/>
  <c r="F77" i="3" s="1"/>
  <c r="I60" i="3"/>
  <c r="I141" i="3"/>
  <c r="I222" i="3"/>
  <c r="E113" i="3"/>
  <c r="E118" i="3" s="1"/>
  <c r="E194" i="3"/>
  <c r="E199" i="3" s="1"/>
  <c r="E32" i="3"/>
  <c r="E37" i="3" s="1"/>
  <c r="I242" i="3" l="1"/>
  <c r="G80" i="3"/>
  <c r="I161" i="3"/>
  <c r="F161" i="3" s="1"/>
  <c r="I80" i="3"/>
  <c r="F80" i="3" s="1"/>
  <c r="I79" i="3"/>
  <c r="F79" i="3" s="1"/>
  <c r="G79" i="3"/>
  <c r="I160" i="3"/>
  <c r="F160" i="3" s="1"/>
  <c r="I241" i="3"/>
  <c r="C246" i="3"/>
  <c r="G246" i="3" s="1"/>
  <c r="C165" i="3"/>
  <c r="G165" i="3" s="1"/>
  <c r="C84" i="3"/>
  <c r="G84" i="3" s="1"/>
  <c r="G81" i="3"/>
  <c r="I81" i="3"/>
  <c r="F81" i="3" s="1"/>
  <c r="I162" i="3"/>
  <c r="F162" i="3" s="1"/>
  <c r="I243" i="3"/>
  <c r="G78" i="3"/>
  <c r="I78" i="3"/>
  <c r="F78" i="3" s="1"/>
  <c r="I159" i="3"/>
  <c r="F159" i="3" s="1"/>
  <c r="I240" i="3"/>
  <c r="C163" i="3"/>
  <c r="G163" i="3" s="1"/>
  <c r="C244" i="3"/>
  <c r="G244" i="3" s="1"/>
  <c r="C82" i="3"/>
  <c r="G82" i="3" s="1"/>
  <c r="I245" i="3"/>
  <c r="I164" i="3"/>
  <c r="I83" i="3"/>
  <c r="G223" i="3"/>
  <c r="G142" i="3"/>
  <c r="G61" i="3"/>
  <c r="G166" i="3" l="1"/>
  <c r="G85" i="3"/>
  <c r="G247" i="3"/>
  <c r="I82" i="3"/>
  <c r="I163" i="3"/>
  <c r="I244" i="3"/>
  <c r="I165" i="3"/>
  <c r="I84" i="3"/>
  <c r="I246" i="3"/>
</calcChain>
</file>

<file path=xl/sharedStrings.xml><?xml version="1.0" encoding="utf-8"?>
<sst xmlns="http://schemas.openxmlformats.org/spreadsheetml/2006/main" count="692" uniqueCount="212">
  <si>
    <t xml:space="preserve">Wenn Sie Vorbereitungen für SGB XI-Verhandlungen (prospektive leistungsgerechte Entgelte) durchführen wollen, </t>
  </si>
  <si>
    <t>Kalkulation für alle Einsatz-Std. (C)</t>
  </si>
  <si>
    <t>C</t>
  </si>
  <si>
    <t>differenziert für verschiedene 
Mitarbeiter-Gruppen</t>
  </si>
  <si>
    <t>Kalkulation 
der Kosten</t>
  </si>
  <si>
    <t>Einsatzstunden
(= Pflege- und Fahrt-/Wegezeit)</t>
  </si>
  <si>
    <t>Kosten je 
Einsatz-Stunde (C)</t>
  </si>
  <si>
    <t>Pos.</t>
  </si>
  <si>
    <t>Kostenpositionen</t>
  </si>
  <si>
    <t>in €uro</t>
  </si>
  <si>
    <t>in Std.</t>
  </si>
  <si>
    <t>in €uro/Std.</t>
  </si>
  <si>
    <t>1.</t>
  </si>
  <si>
    <t>Personalkosten der Mitarbeiter in  Pflege, Hauswirtschaft und Betreuung</t>
  </si>
  <si>
    <t>1.1.</t>
  </si>
  <si>
    <t>1.2.</t>
  </si>
  <si>
    <t>1.3.</t>
  </si>
  <si>
    <t>1.4.</t>
  </si>
  <si>
    <t>1.5.</t>
  </si>
  <si>
    <t>1.6.</t>
  </si>
  <si>
    <t>2.</t>
  </si>
  <si>
    <t>Overhead-Kosten für Leitung und Verwaltung des ambulanten Dienstes</t>
  </si>
  <si>
    <t>2.1.</t>
  </si>
  <si>
    <t>2.2.</t>
  </si>
  <si>
    <t>2.3.</t>
  </si>
  <si>
    <t>3.</t>
  </si>
  <si>
    <t>Overhead-Sachkosten</t>
  </si>
  <si>
    <t>3.1.</t>
  </si>
  <si>
    <t>.. andere Sachkosten ohne Investitionen (gem. § 82 Abs. 2 SGB XI)</t>
  </si>
  <si>
    <t>3.2.</t>
  </si>
  <si>
    <t>3.3.</t>
  </si>
  <si>
    <t>Summe der gesamten Sachkosten 
(3.1 bis 3.2)</t>
  </si>
  <si>
    <t>3.4.</t>
  </si>
  <si>
    <t>Kalkulatorische "Kosten" / Gewinn / Risikozuschlag</t>
  </si>
  <si>
    <t>4.</t>
  </si>
  <si>
    <t>5.</t>
  </si>
  <si>
    <t>Berechnung der Stundensätze</t>
  </si>
  <si>
    <t>SGB XI</t>
  </si>
  <si>
    <t>alle anderen</t>
  </si>
  <si>
    <t>für die C-Stunden</t>
  </si>
  <si>
    <t>Es ergeben sich folgende Berechnungen:</t>
  </si>
  <si>
    <t>für Privatzahler, 
SGB V 
und SGB XII</t>
  </si>
  <si>
    <t>Die Kosten einer Einsatz-Stunde (C)</t>
  </si>
  <si>
    <t>= Personalkosten pro Stunde der Qualifikation</t>
  </si>
  <si>
    <t>+ Overhead-Kosten für Leitung und Verwaltung des ambulanten Dienstes</t>
  </si>
  <si>
    <t>+ Sachkosten ohne Investitionskosten-Anteil</t>
  </si>
  <si>
    <t>+ Investitionskosten im Sinne des § 82 Abs. 2 SGB XI</t>
  </si>
  <si>
    <t xml:space="preserve">x x x </t>
  </si>
  <si>
    <t>+ "kalkulatorische" Kosten</t>
  </si>
  <si>
    <t>= Gesamtkosten pro Einsatz-Stunde (C)</t>
  </si>
  <si>
    <t>f) Kosten im Durchschnitt</t>
  </si>
  <si>
    <t>Kalkulation für alle Netto-Std. (D)</t>
  </si>
  <si>
    <t>D</t>
  </si>
  <si>
    <t>= für Preise oder Stundensätze mit "integrierter" Hausbesuchspauschale</t>
  </si>
  <si>
    <t>Nettostunden
(= reine Zeit vor Ort beim Kunden)</t>
  </si>
  <si>
    <t>Kosten je 
Netto-Stunde (D)</t>
  </si>
  <si>
    <t>für die D-Stunden</t>
  </si>
  <si>
    <t>Die Kosten einer Netto-Stunde (D)</t>
  </si>
  <si>
    <t>= Gesamtkosten pro Netto-Stunde (D)</t>
  </si>
  <si>
    <t>Kalkulation für Anwesenheits-Std. (B)</t>
  </si>
  <si>
    <t>B</t>
  </si>
  <si>
    <t xml:space="preserve">= als Information für die Eingabe der Qualifikationspreise in .snap </t>
  </si>
  <si>
    <t>oder im Rahmen einer Prozesskostenrechnung</t>
  </si>
  <si>
    <t>Anwesenheits-Stunden</t>
  </si>
  <si>
    <t>Kosten je 
Netto-Stunde (B)</t>
  </si>
  <si>
    <t>Im Rahmen einer internen Prozesskostenrechnung, (z. B. bei den Fragen "Was kostet eine Dienstbesprechung?" oder Was kostet es, wenn wir morgens 10 Minuten Rüstzeit gewähren, wenn auch 4 Minuten ausreichend wären?"
… dann werden nur diese direkten Personalkosten pro Qualifikation berücksichtigt</t>
  </si>
  <si>
    <t xml:space="preserve">Ermittlung der Gesamtkosten und der durchschnittlichen Kosten pro Stunde </t>
  </si>
  <si>
    <t>+ Overhead-kosten</t>
  </si>
  <si>
    <t>= Gesamt-kosten</t>
  </si>
  <si>
    <t>5.1.</t>
  </si>
  <si>
    <t>5.2.</t>
  </si>
  <si>
    <t>5.3.</t>
  </si>
  <si>
    <t>5.4.</t>
  </si>
  <si>
    <t>5.5.</t>
  </si>
  <si>
    <t>5.6.</t>
  </si>
  <si>
    <t>Kalkulation für alle bezahlten Std. (A)</t>
  </si>
  <si>
    <t>A</t>
  </si>
  <si>
    <t>= als Information für eine mögliche Bewertung von z. B. Über- /oder</t>
  </si>
  <si>
    <t>Für die (interne) Bewertung von z. B. Über- und/oder Mehrstunden der Mitarbeiter benötigt man einen Wert. Dieser bezieht sich auf alle Stunden der Mitarbeiter, also auch die, welche durch Krankheit und Urlaub entstanden sind. Im Rahmen einer Bewertungsfreiheit sind die A-Stunden auf jeden Fall eine gute Empfehlung, diese als Divisor zu nutzen.</t>
  </si>
  <si>
    <t>Bei der Bewertung der Stunden für Rückstellungen werden in der Regel die Overhead-Sach- und Regiekosten nicht mit berücksichtigt. Deshalb sind in diesem grün markierten Bereich die Kosten nur in Grau als Information dargestellt, sollten aber i.d.R. nicht genutzt werden.</t>
  </si>
  <si>
    <t>Mischkalkulation für Stundensätze im SGB XI</t>
  </si>
  <si>
    <t>auf Basis der C-Stunden
= Einsatz-Zeit</t>
  </si>
  <si>
    <t>= Grundlage für Vergütungsverhandlungen zur Berechnung der Preise für Stundensätze</t>
  </si>
  <si>
    <t>1. Teilschritt: Berechnung der Gesamtkosten pro Qualifikation</t>
  </si>
  <si>
    <t>Netto-Kosten je Pflege-Stunde</t>
  </si>
  <si>
    <t>+ + + Overhead-Kosten Leitung, Verwaltung und Geschäftsführung</t>
  </si>
  <si>
    <t>+ + + kalkulatorische Kosten inkl. Gewinn</t>
  </si>
  <si>
    <t>= Gesamtkosten pro Qualifikation</t>
  </si>
  <si>
    <t>+ Position 2.3</t>
  </si>
  <si>
    <t>+ Position 3.1</t>
  </si>
  <si>
    <t>+ Position 3.4</t>
  </si>
  <si>
    <t>Mischkalkulation der Personalkosten von 
1.1 bis 1.5. für den Bereich SGB XI</t>
  </si>
  <si>
    <t>Die Berechnung erfolgt in Teilschritt 2.</t>
  </si>
  <si>
    <t>2. Teilschritt: Gewichtung nach Zeit der Leistungserbringung im SGB XI</t>
  </si>
  <si>
    <t>In den Teilschritten 2) bis 4) wird nun errechnet, je nachdem, welche Leistungsart Sie kalkulieren möchten, 
a) Pflege, b) Hauswirtschaft oder c) Betreuung,
wie hoch die Kosten pro Stunde sind.</t>
  </si>
  <si>
    <t>Hier wird zunächst das Vorjahr berechnet:</t>
  </si>
  <si>
    <t xml:space="preserve">Vorjahr = </t>
  </si>
  <si>
    <t>Hier die Ergebnisse für den Leistungsbereich</t>
  </si>
  <si>
    <t>Pflege</t>
  </si>
  <si>
    <t>Gesamtkosten pro Qualifikation</t>
  </si>
  <si>
    <t>Prozentanteil der Leistungs-erbringung im SGB XI</t>
  </si>
  <si>
    <t>= Anteile an Gesamtkosten im Mix der Qualifikationen</t>
  </si>
  <si>
    <t>+</t>
  </si>
  <si>
    <t>Mischkalkulation der Gesamtkosten 
für den Bereich SGB XI:</t>
  </si>
  <si>
    <t>Hier wird das jetzige Jahr berechnet (Hochrechnung):</t>
  </si>
  <si>
    <t>dieses Jahr</t>
  </si>
  <si>
    <t>Höhe bzw. Anteil der Kosten(art) im vergangenen Zeitraum</t>
  </si>
  <si>
    <t>Veränderung in Prozent für die zu berechnende, jetzige Periode [Jahr]</t>
  </si>
  <si>
    <t>Höhe bzw. Anteil der Kosten(art) für zukünftigen Zeitraum an den Gesamtkosten im Mix der Qualifikationen</t>
  </si>
  <si>
    <t>in Prozent</t>
  </si>
  <si>
    <t>nur zur Information:</t>
  </si>
  <si>
    <t>Folgejahr</t>
  </si>
  <si>
    <t>Veränderung in Prozent für die zukünftige Periode [Jahr]</t>
  </si>
  <si>
    <t>Hauswirtschaft</t>
  </si>
  <si>
    <t>Betreuung</t>
  </si>
  <si>
    <t>Stundensatzkalkulation für Vergütungsverhandlungen im SGB XI</t>
  </si>
  <si>
    <t>Zeitleistungen (Pflege, Hauswirtschaft oder Betreuung)</t>
  </si>
  <si>
    <r>
      <t>Die weiteren Schritte erfolgen in den Tabellen "</t>
    </r>
    <r>
      <rPr>
        <b/>
        <sz val="12"/>
        <color rgb="FFC00000"/>
        <rFont val="Khand Medium"/>
      </rPr>
      <t>SGB XI Kalk C-Std.</t>
    </r>
    <r>
      <rPr>
        <sz val="12"/>
        <color rgb="FFC00000"/>
        <rFont val="Khand Medium"/>
      </rPr>
      <t>" und "</t>
    </r>
    <r>
      <rPr>
        <b/>
        <sz val="12"/>
        <color rgb="FFC00000"/>
        <rFont val="Khand Medium"/>
      </rPr>
      <t>SGB XI Kalk D-Std.</t>
    </r>
    <r>
      <rPr>
        <sz val="12"/>
        <color rgb="FFC00000"/>
        <rFont val="Khand Medium"/>
      </rPr>
      <t>".</t>
    </r>
  </si>
  <si>
    <r>
      <t xml:space="preserve">Addition eines gewünschten Zuschlags
</t>
    </r>
    <r>
      <rPr>
        <sz val="12"/>
        <rFont val="Khand Medium"/>
      </rPr>
      <t>.. als kalkulatorischer Gewinn, kalkulatorisches Risiko, kalkulatorische Zinsen, kalkulatorische Miete, usw.</t>
    </r>
  </si>
  <si>
    <r>
      <t>Ermittlung indirekter Kostenanteile für Overhead-, Sach- und für kalkulatorische Kosten</t>
    </r>
    <r>
      <rPr>
        <sz val="12"/>
        <rFont val="Khand Medium"/>
      </rPr>
      <t xml:space="preserve">
</t>
    </r>
    <r>
      <rPr>
        <sz val="11"/>
        <rFont val="Khand Medium"/>
      </rPr>
      <t>Gesamt-Zuschlag zu den Kosten in der Pflege (= 2.3 + 3.3 + 3.4)</t>
    </r>
  </si>
  <si>
    <r>
      <t xml:space="preserve">Ermittlung der Gesamtkosten und der durchschnittlichen Kosten pro Stunde 
</t>
    </r>
    <r>
      <rPr>
        <sz val="12"/>
        <rFont val="Khand Medium"/>
      </rPr>
      <t>.. nicht relevant für die Ermittlung differenzierter Kosten (= 1.5 + 2.3 + 3.3 + 3.4)</t>
    </r>
  </si>
  <si>
    <r>
      <t>für Leistungen im SGB XI, z.B.</t>
    </r>
    <r>
      <rPr>
        <b/>
        <sz val="14"/>
        <rFont val="Khand Medium"/>
      </rPr>
      <t xml:space="preserve"> Stundensätze </t>
    </r>
    <r>
      <rPr>
        <sz val="11"/>
        <rFont val="Arial"/>
        <family val="2"/>
      </rPr>
      <t/>
    </r>
  </si>
  <si>
    <r>
      <t xml:space="preserve">Mehr-Stunden in Form von </t>
    </r>
    <r>
      <rPr>
        <b/>
        <sz val="14"/>
        <rFont val="Khand Medium"/>
      </rPr>
      <t>Rückstellungen</t>
    </r>
  </si>
  <si>
    <r>
      <t xml:space="preserve">Addition eines gewünschten Zuschlags
</t>
    </r>
    <r>
      <rPr>
        <sz val="12"/>
        <color theme="0" tint="-0.34998626667073579"/>
        <rFont val="Khand Medium"/>
      </rPr>
      <t>.. als kalkulatorischer Gewinn, kalkulatorisches Risiko, kalkulatorische Zinsen, kalkulatorische Miete, usw.</t>
    </r>
  </si>
  <si>
    <r>
      <t>Ermittlung indirekter Kostenanteile für Overhead-, Sach- und für kalkulatorische Kosten</t>
    </r>
    <r>
      <rPr>
        <sz val="12"/>
        <color theme="0" tint="-0.34998626667073579"/>
        <rFont val="Khand Medium"/>
      </rPr>
      <t xml:space="preserve">
</t>
    </r>
    <r>
      <rPr>
        <sz val="11"/>
        <color theme="0" tint="-0.34998626667073579"/>
        <rFont val="Khand Medium"/>
      </rPr>
      <t>Gesamt-Zuschlag zu den Kosten in der Pflege (= 2.3 + 3.3 + 3.4)</t>
    </r>
  </si>
  <si>
    <r>
      <t xml:space="preserve">für Leistungen der Pflegeversicherung: a) </t>
    </r>
    <r>
      <rPr>
        <b/>
        <sz val="20"/>
        <rFont val="Khand Medium"/>
      </rPr>
      <t>Pflege</t>
    </r>
    <r>
      <rPr>
        <sz val="20"/>
        <rFont val="Khand Medium"/>
      </rPr>
      <t xml:space="preserve">, b) </t>
    </r>
    <r>
      <rPr>
        <b/>
        <sz val="20"/>
        <rFont val="Khand Medium"/>
      </rPr>
      <t xml:space="preserve">Hauswirtschaft </t>
    </r>
    <r>
      <rPr>
        <sz val="20"/>
        <rFont val="Khand Medium"/>
      </rPr>
      <t xml:space="preserve">und c) </t>
    </r>
    <r>
      <rPr>
        <b/>
        <sz val="20"/>
        <rFont val="Khand Medium"/>
      </rPr>
      <t>Betreuung</t>
    </r>
  </si>
  <si>
    <r>
      <t>+ + + Overhead-Sachkosten</t>
    </r>
    <r>
      <rPr>
        <sz val="11"/>
        <color theme="1"/>
        <rFont val="Khand Medium"/>
      </rPr>
      <t xml:space="preserve"> </t>
    </r>
    <r>
      <rPr>
        <b/>
        <u/>
        <sz val="11"/>
        <color theme="1"/>
        <rFont val="Khand Medium"/>
      </rPr>
      <t>ohne</t>
    </r>
    <r>
      <rPr>
        <b/>
        <sz val="11"/>
        <color theme="1"/>
        <rFont val="Khand Medium"/>
      </rPr>
      <t xml:space="preserve"> investiven</t>
    </r>
    <r>
      <rPr>
        <sz val="11"/>
        <color theme="1"/>
        <rFont val="Khand Medium"/>
      </rPr>
      <t xml:space="preserve"> </t>
    </r>
    <r>
      <rPr>
        <b/>
        <sz val="11"/>
        <color theme="1"/>
        <rFont val="Khand Medium"/>
      </rPr>
      <t>Anteil</t>
    </r>
    <r>
      <rPr>
        <sz val="11"/>
        <color theme="1"/>
        <rFont val="Khand Medium"/>
      </rPr>
      <t xml:space="preserve"> n. § 82.2 SGB XI</t>
    </r>
  </si>
  <si>
    <r>
      <t xml:space="preserve">(ohne Anteil der Kosten für Fahrt- und Wegezeiten), für eine </t>
    </r>
    <r>
      <rPr>
        <b/>
        <u/>
        <sz val="14"/>
        <rFont val="Khand Medium"/>
      </rPr>
      <t>gesonderte Kalkulation einer Hausbesuchspauschale</t>
    </r>
  </si>
  <si>
    <t>und es müssen entsprechende Zahlen zur Verfügung stehen: Differenzierte Personalkosten, Overhead-Sach- und Regiekosten und kalkulatorische Zuschläge.</t>
  </si>
  <si>
    <t>Personalkosten der Mitarbeiter in Pflege, Hauswirtschaft und Betreuung</t>
  </si>
  <si>
    <t>Personalkosten Leitung des Pflege- und Betreuungsdienstes</t>
  </si>
  <si>
    <t>Overheadkosten (Verwaltung, Geschäftsführung, Umlagen, …)</t>
  </si>
  <si>
    <t>Summe der gesamten Regie- und Verwaltungskosten (2.1 bis 2.2.)</t>
  </si>
  <si>
    <t>Mischkalkulation der Personalkosten (1.1 bis 1.5.)</t>
  </si>
  <si>
    <t>"Overhead"kosten (Sachkosten und kalkulatorische)</t>
  </si>
  <si>
    <t>.. Investitionskosten i. S. des § 82 Abs. 2 SGB XI, für alle Leistungsbereiche</t>
  </si>
  <si>
    <r>
      <t xml:space="preserve">Addition eines gewünschten Zuschlags 
</t>
    </r>
    <r>
      <rPr>
        <sz val="12"/>
        <rFont val="Khand Medium"/>
      </rPr>
      <t>.. als kalkulatorischer Gewinn, kalkulatorisches Risiko, kalkulatorische Zinsen, kalkulatorische Miete, usw.</t>
    </r>
  </si>
  <si>
    <t>Alle Stunden inkl. Krankheit und Urlaub</t>
  </si>
  <si>
    <t xml:space="preserve">Die Veränderungen (in Prozent), wie sich Kostenarten für das folgende Jahr (also dem Jahr, für das Vergütungsverhandlungen geführt werden sollen) voraussichtlich verändern, können Sie hier eingegeben. </t>
  </si>
  <si>
    <t>Die Veränderungen (in Prozent), wie sich Kostenarten für das folgende Jahr (also dem Jahr, für das Vergütungsverhandlungen geführt werden sollen) voraussichtlich verändern, können Sie hier eingegeben.</t>
  </si>
  <si>
    <t xml:space="preserve">Die Veränderungen (in %), wie sich die Kostenarten für dieses Jahr (also dem Jahr vor der anstehenden Vergütungsverhandlung) voraussichtlich verändern werden, können Sie hier eingegeben. </t>
  </si>
  <si>
    <t>Die Veränderungen (in %), wie sich die Kostenarten für dieses Jahr (also dem Jahr vor der anstehenden Vergütungsverhandlung) voraussichtlich verändern werden, können Sie hier eingegeben.</t>
  </si>
  <si>
    <r>
      <t xml:space="preserve">In den gelb hinterlegten Feldern müssen Sie eingeben, wie sich für den Leistungsbereich </t>
    </r>
    <r>
      <rPr>
        <b/>
        <sz val="12"/>
        <rFont val="Khand Bold"/>
      </rPr>
      <t>Pflege</t>
    </r>
    <r>
      <rPr>
        <sz val="12"/>
        <rFont val="Khand Medium"/>
      </rPr>
      <t xml:space="preserve"> das Personal zusammensetzt. 
Wichtig dabei ist, dass die </t>
    </r>
    <r>
      <rPr>
        <sz val="12"/>
        <rFont val="Khand Bold"/>
      </rPr>
      <t>Summe exakt 100%</t>
    </r>
    <r>
      <rPr>
        <sz val="12"/>
        <rFont val="Khand Medium"/>
      </rPr>
      <t xml:space="preserve"> ist. Für den Fall, dass Ihre Software diese Aufteilung nicht berechnen kann, schätzen Sie bitte.</t>
    </r>
  </si>
  <si>
    <r>
      <t xml:space="preserve">In den gelb hinterlegten Feldern müssen Sie eingeben, wie sich für die </t>
    </r>
    <r>
      <rPr>
        <b/>
        <sz val="12"/>
        <rFont val="Khand Bold"/>
      </rPr>
      <t>Hauswirtschaft</t>
    </r>
    <r>
      <rPr>
        <sz val="12"/>
        <rFont val="Khand Medium"/>
      </rPr>
      <t xml:space="preserve"> das Personal zusammensetzt. 
Wichtig dabei ist, dass die </t>
    </r>
    <r>
      <rPr>
        <sz val="12"/>
        <rFont val="Khand Bold"/>
      </rPr>
      <t>Summe exakt 100%</t>
    </r>
    <r>
      <rPr>
        <sz val="12"/>
        <rFont val="Khand Medium"/>
      </rPr>
      <t xml:space="preserve"> ist. Für den Fall, dass Ihre Software diese Aufteilung nicht berechnen kann, schätzen Sie bitte.</t>
    </r>
  </si>
  <si>
    <r>
      <t xml:space="preserve">In den gelb hinterlegten Feldern müssen Sie eingeben, wie sich für den Leistungsbereich </t>
    </r>
    <r>
      <rPr>
        <b/>
        <sz val="12"/>
        <rFont val="Khand Bold"/>
      </rPr>
      <t>Betreuung</t>
    </r>
    <r>
      <rPr>
        <sz val="12"/>
        <rFont val="Khand Medium"/>
      </rPr>
      <t xml:space="preserve"> das Personal zusammensetzt. 
Wichtig dabei ist, dass die </t>
    </r>
    <r>
      <rPr>
        <sz val="12"/>
        <rFont val="Khand Bold"/>
      </rPr>
      <t>Summe exakt 100%</t>
    </r>
    <r>
      <rPr>
        <sz val="12"/>
        <rFont val="Khand Medium"/>
      </rPr>
      <t xml:space="preserve"> ist. Für den Fall, dass Ihre Software diese Aufteilung nicht berechnen kann, schätzen Sie bitte.</t>
    </r>
  </si>
  <si>
    <t>wird nicht ausgedruckt, = Zwischenrechnung</t>
  </si>
  <si>
    <t xml:space="preserve">Nutzungsbedingungen und Hinweise zur Anwendung der Datei </t>
  </si>
  <si>
    <t>Kalkulation von Stundensätzen im SGB XI</t>
  </si>
  <si>
    <t>Es handelt sich somit nicht um ein Programm, sondern um eine programmierte Datei.</t>
  </si>
  <si>
    <t>Vorgehensweise:</t>
  </si>
  <si>
    <t xml:space="preserve">Die Datei ist als kostenloser Service von Sießegger Sozialmanagement gedacht. </t>
  </si>
  <si>
    <r>
      <t xml:space="preserve">Sie steht </t>
    </r>
    <r>
      <rPr>
        <b/>
        <sz val="11"/>
        <rFont val="Arial"/>
        <family val="2"/>
      </rPr>
      <t>kostenlos und exklusiv nur für folgende Personen und Einrichtungen</t>
    </r>
    <r>
      <rPr>
        <sz val="11"/>
        <rFont val="Arial"/>
        <family val="2"/>
      </rPr>
      <t xml:space="preserve"> zur Verfügung:</t>
    </r>
  </si>
  <si>
    <t xml:space="preserve">Eine weitergehende Beratung ist mit dem "Erwerb" dieser Datei nicht enthalten. </t>
  </si>
  <si>
    <t xml:space="preserve">    In diesen beiden Tabellen können Sie dann noch die Kostensteigerungen für das Folgejahr (für das kalkuliert wird) eintragen.</t>
  </si>
  <si>
    <t>Es gibt keine "Hotline".</t>
  </si>
  <si>
    <t xml:space="preserve">Es kann keine Gewähr für den Inhalt oder dessen Umsetzung gegeben werden.  </t>
  </si>
  <si>
    <t>Die Rechte verbleiben zu 100% bei Thomas Sießegger.</t>
  </si>
  <si>
    <t>Das Kennwort zum Aufheben des Schutzes wird nur auf persönliche Nachfrage per Email evtl. genannt.</t>
  </si>
  <si>
    <t xml:space="preserve">Ein kommerzieller Gebrauch über die eigene Nutzung hinaus (z.B. zur Beratung anderer </t>
  </si>
  <si>
    <t xml:space="preserve">Einrichtungen oder zum Weiterverkauf im eigenen Namen) ist ausgeschlossen und </t>
  </si>
  <si>
    <t>ausdrücklich untersagt. Diese Untersagung gilt auch für die nicht genehmigte Nutzung</t>
  </si>
  <si>
    <t>Personenkreis gehören) können diese EXCEL-Datei jedoch zeitlich unbegrenzt kostenlos nutzen,</t>
  </si>
  <si>
    <t xml:space="preserve">z.B. auch in verbandsinternen Handbüchern. </t>
  </si>
  <si>
    <t>Ottenser Hauptstraße 14, 22765 Hamburg</t>
  </si>
  <si>
    <r>
      <t>Diese Datei wurde mit Microsoft</t>
    </r>
    <r>
      <rPr>
        <vertAlign val="superscript"/>
        <sz val="11"/>
        <rFont val="Arial"/>
        <family val="2"/>
      </rPr>
      <t>®</t>
    </r>
    <r>
      <rPr>
        <sz val="11"/>
        <rFont val="Arial"/>
        <family val="2"/>
      </rPr>
      <t xml:space="preserve"> Office bzw. mit EXCEL</t>
    </r>
    <r>
      <rPr>
        <vertAlign val="superscript"/>
        <sz val="11"/>
        <rFont val="Arial"/>
        <family val="2"/>
      </rPr>
      <t>®</t>
    </r>
    <r>
      <rPr>
        <sz val="11"/>
        <rFont val="Arial"/>
        <family val="2"/>
      </rPr>
      <t xml:space="preserve"> erstellt.</t>
    </r>
  </si>
  <si>
    <t>in Seminaren oder Beratungen, ohne den Autor um Verwendung anzufragen.</t>
  </si>
  <si>
    <t xml:space="preserve">2. Dann können Sie in der Tabelle "Kalkulationen C+D+B+A" die Stundenkosten berechnen, </t>
  </si>
  <si>
    <t xml:space="preserve">    für die Sie eine Aussage haben möchten.</t>
  </si>
  <si>
    <t>1. Geben Sie die Kosten eines kompletten vergangenen Jahres (z.B. 2019) ein.</t>
  </si>
  <si>
    <t>Kurzbeschreibung der Anwendung der EXCEL-Datei</t>
  </si>
  <si>
    <t xml:space="preserve">    - den Bereichen Pflege, Hauswirtschaft und Betreuung</t>
  </si>
  <si>
    <t>1. Geben Sie in  Tabelle "Kalkulationen C+D+B+A" an, für welches (zukünftige) Jahr verhandelt/kalkuliert werden soll (z.B. 2021).</t>
  </si>
  <si>
    <t xml:space="preserve">     die Kosten pro Stunde berechnen. </t>
  </si>
  <si>
    <t xml:space="preserve">    Hierzu müssen Sie für die Bereiche Pflege, Hauswirtschaft und Betreuung jeweils angeben, wie sich dort das Personal zusammensetzt.</t>
  </si>
  <si>
    <t xml:space="preserve">    Hier berechnen Sie die Kosten pro Stunde, nur für das SGB XI. Aalle anderen Leistungsbereiche (SGB XII und V und Privatzahler) </t>
  </si>
  <si>
    <t xml:space="preserve">    bleiben unberücksichtigt.</t>
  </si>
  <si>
    <r>
      <t xml:space="preserve">Die Datei soll Ihnen </t>
    </r>
    <r>
      <rPr>
        <b/>
        <sz val="11"/>
        <rFont val="Arial"/>
        <family val="2"/>
      </rPr>
      <t xml:space="preserve">berechnen, wie hoch Ihre Kosten pro Stunde </t>
    </r>
    <r>
      <rPr>
        <sz val="11"/>
        <rFont val="Arial"/>
        <family val="2"/>
      </rPr>
      <t>im Rahmen des</t>
    </r>
  </si>
  <si>
    <t>Bitte nur die gelb hinterlegten Felder ausfüllen.</t>
  </si>
  <si>
    <t>Mitarbeiter in einem ambulanten Pflegedienst oder einem Verband, die zu oben genannten</t>
  </si>
  <si>
    <t xml:space="preserve">Sollten diese Datei (oder Variationen davon) in Veröffentlichungen genutzt werden, </t>
  </si>
  <si>
    <t>so ist der Nutzer verplichtet, einen Literaturverweis auf Thomas Sießegger zu erstellen.</t>
  </si>
  <si>
    <t>Durch die Anwendung dieser Datei erklärt sich der Nutzer</t>
  </si>
  <si>
    <t>mit oben genannten Bedingungen einverstanden.</t>
  </si>
  <si>
    <t>- Seminarteilnehmer/innen oder Beratungskunden von Thomas Sießegger [Sießegger Sozialmanagement]</t>
  </si>
  <si>
    <t>Die Dateien sind nur für private oder betriebliche Zwecke in ambulanten Diensten anzuwenden!</t>
  </si>
  <si>
    <r>
      <t xml:space="preserve">SGB XI </t>
    </r>
    <r>
      <rPr>
        <sz val="11"/>
        <rFont val="Arial"/>
        <family val="2"/>
      </rPr>
      <t xml:space="preserve">sind. Dabei kann zwischen </t>
    </r>
    <r>
      <rPr>
        <b/>
        <sz val="11"/>
        <rFont val="Arial"/>
        <family val="2"/>
      </rPr>
      <t>Pflege</t>
    </r>
    <r>
      <rPr>
        <sz val="11"/>
        <rFont val="Arial"/>
        <family val="2"/>
      </rPr>
      <t xml:space="preserve">, </t>
    </r>
    <r>
      <rPr>
        <b/>
        <sz val="11"/>
        <rFont val="Arial"/>
        <family val="2"/>
      </rPr>
      <t>Hauswirtschaft</t>
    </r>
    <r>
      <rPr>
        <sz val="11"/>
        <rFont val="Arial"/>
        <family val="2"/>
      </rPr>
      <t xml:space="preserve"> und </t>
    </r>
    <r>
      <rPr>
        <b/>
        <sz val="11"/>
        <rFont val="Arial"/>
        <family val="2"/>
      </rPr>
      <t>Betreuung</t>
    </r>
    <r>
      <rPr>
        <sz val="11"/>
        <rFont val="Arial"/>
        <family val="2"/>
      </rPr>
      <t>skosten unterschieden werden.</t>
    </r>
  </si>
  <si>
    <r>
      <t xml:space="preserve">Vorausgefüllte </t>
    </r>
    <r>
      <rPr>
        <b/>
        <sz val="11"/>
        <rFont val="Arial"/>
        <family val="2"/>
      </rPr>
      <t>Beispielzahlen bitte löschen</t>
    </r>
    <r>
      <rPr>
        <sz val="11"/>
        <rFont val="Arial"/>
        <family val="2"/>
      </rPr>
      <t>.</t>
    </r>
  </si>
  <si>
    <r>
      <t xml:space="preserve">Für welches Jahr soll </t>
    </r>
    <r>
      <rPr>
        <b/>
        <sz val="18"/>
        <color rgb="FF000000"/>
        <rFont val="Khand Medium"/>
      </rPr>
      <t xml:space="preserve">prospektiv </t>
    </r>
    <r>
      <rPr>
        <sz val="18"/>
        <color indexed="8"/>
        <rFont val="Khand Medium"/>
      </rPr>
      <t>kalkuliert und verhandelt werden?</t>
    </r>
  </si>
  <si>
    <t>Möglicherweise möchten Sie im Rahmen einer internen Analyse (z.B. für die Eingabe der Qualifikationspreise in Ihre Software) trotzdem die Overhead-Sachkosten und die Overhead-Leitungs- und Verwaltungskosten mit berücksichtigen, dann verwenden und berücksichtigen Sie als Information bitte auch diese grün markierten Kostenbestandteile.</t>
  </si>
  <si>
    <t>Examinierte Pflegefachkräfte (3-jährige Ausbildung)</t>
  </si>
  <si>
    <t>Pflegekräfte, und -assistent/innen (1-jährige Ausbildung oder Arzthelferin)</t>
  </si>
  <si>
    <t>Betreuungskräfte (überwiegend in Betreuung)</t>
  </si>
  <si>
    <t>Pflegeassistent/innen - "helferinnen" (überwiegend in Pflege)</t>
  </si>
  <si>
    <t>Hauswirtschaftskräfte (überwiegend in Hauswirtschaft)</t>
  </si>
  <si>
    <t>Examinierte Pflegefachkräfte (3 Jahre)</t>
  </si>
  <si>
    <t>Pflegekräfte, und -assistent/innen (1-jährig o. Arzthelferin)</t>
  </si>
  <si>
    <t>Pflegeassistent/innen - "helferinnen" (in Pflege)</t>
  </si>
  <si>
    <t>Hauswirtschaftskräfte</t>
  </si>
  <si>
    <t>Betreuungskräfte</t>
  </si>
  <si>
    <t>Overhead-Kosten für Leitung und Verwaltung</t>
  </si>
  <si>
    <t>Sachkosten (ohne investiven Anteil § 82.2 SGB XI)</t>
  </si>
  <si>
    <t>Kalkulatorische Kosten inkl. Gewinn</t>
  </si>
  <si>
    <r>
      <t xml:space="preserve">- den Leser/innen der Fachzeitschrift </t>
    </r>
    <r>
      <rPr>
        <b/>
        <sz val="11"/>
        <rFont val="Arial"/>
        <family val="2"/>
      </rPr>
      <t>PDL Management</t>
    </r>
    <r>
      <rPr>
        <sz val="11"/>
        <rFont val="Arial"/>
        <family val="2"/>
      </rPr>
      <t>,</t>
    </r>
  </si>
  <si>
    <t>- Freunden und Freundinnen und Kooperationspartnern.</t>
  </si>
  <si>
    <t>Tel.: 040/39905902</t>
  </si>
  <si>
    <t>3. In der Tabelle "SGB XI C-Std." können Sie nun differenziert nach</t>
  </si>
  <si>
    <t xml:space="preserve">    - den Jahren 2021 (früher), 2022 (jetzt) und 2023 (zukünftig)</t>
  </si>
  <si>
    <t>= Grundlage für Vergütungsverhandlungen Stundensätze ohne Hausbesuchspauschale (wird gesondert berechnet)</t>
  </si>
  <si>
    <t xml:space="preserve">korrigiert am </t>
  </si>
  <si>
    <t>Version 2025</t>
  </si>
  <si>
    <t xml:space="preserve">© 1995 - 2024 Thomas Sießegger </t>
  </si>
  <si>
    <t xml:space="preserve">E-Mail: sgb-xi-kalkulation@siessegger.de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</si>
</sst>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quot;"/>
    <numFmt numFmtId="165" formatCode="#,##0\ &quot;Std.&quot;"/>
    <numFmt numFmtId="166" formatCode="#,##0.00\ &quot;€&quot;"/>
    <numFmt numFmtId="167" formatCode="0.0%"/>
    <numFmt numFmtId="168" formatCode="\+\ 0.0%;[Red]\-\ 0.0%"/>
    <numFmt numFmtId="169" formatCode="&quot;x  &quot;#,##0.00\ &quot;€&quot;"/>
  </numFmts>
  <fonts count="84">
    <font>
      <sz val="11"/>
      <color theme="1"/>
      <name val="Calibri"/>
      <family val="2"/>
    </font>
    <font>
      <sz val="11"/>
      <color theme="1"/>
      <name val="Calibri"/>
      <family val="2"/>
      <scheme val="minor"/>
    </font>
    <font>
      <sz val="10"/>
      <name val="FranklinGothic"/>
    </font>
    <font>
      <sz val="11"/>
      <name val="Arial"/>
      <family val="2"/>
    </font>
    <font>
      <sz val="11"/>
      <name val="FranklinGothic"/>
    </font>
    <font>
      <b/>
      <sz val="20"/>
      <color indexed="8"/>
      <name val="Khand Medium"/>
    </font>
    <font>
      <sz val="11"/>
      <color indexed="8"/>
      <name val="Khand Medium"/>
    </font>
    <font>
      <b/>
      <sz val="10"/>
      <color indexed="23"/>
      <name val="Khand Medium"/>
    </font>
    <font>
      <b/>
      <sz val="18"/>
      <color indexed="8"/>
      <name val="Khand Medium"/>
    </font>
    <font>
      <sz val="8"/>
      <color indexed="8"/>
      <name val="Khand Medium"/>
    </font>
    <font>
      <sz val="11"/>
      <name val="Khand Medium"/>
    </font>
    <font>
      <b/>
      <sz val="14"/>
      <color rgb="FFC00000"/>
      <name val="Khand Medium"/>
    </font>
    <font>
      <sz val="12"/>
      <color rgb="FFC00000"/>
      <name val="Khand Medium"/>
    </font>
    <font>
      <b/>
      <sz val="12"/>
      <color rgb="FFC00000"/>
      <name val="Khand Medium"/>
    </font>
    <font>
      <b/>
      <sz val="12"/>
      <name val="Khand Medium"/>
    </font>
    <font>
      <b/>
      <sz val="22"/>
      <name val="Khand Medium"/>
    </font>
    <font>
      <sz val="22"/>
      <name val="Khand Medium"/>
    </font>
    <font>
      <sz val="10"/>
      <name val="Khand Medium"/>
    </font>
    <font>
      <b/>
      <sz val="48"/>
      <color theme="0" tint="-0.34998626667073579"/>
      <name val="Khand Medium"/>
    </font>
    <font>
      <sz val="16"/>
      <name val="Khand Medium"/>
    </font>
    <font>
      <b/>
      <sz val="16"/>
      <name val="Khand Medium"/>
    </font>
    <font>
      <b/>
      <sz val="11"/>
      <color indexed="8"/>
      <name val="Khand Medium"/>
    </font>
    <font>
      <b/>
      <sz val="14"/>
      <name val="Khand Medium"/>
    </font>
    <font>
      <sz val="12"/>
      <name val="Khand Medium"/>
    </font>
    <font>
      <b/>
      <sz val="18"/>
      <name val="Khand Medium"/>
    </font>
    <font>
      <b/>
      <sz val="20"/>
      <name val="Khand Medium"/>
    </font>
    <font>
      <sz val="14"/>
      <name val="Khand Medium"/>
    </font>
    <font>
      <b/>
      <sz val="13"/>
      <name val="Khand Medium"/>
    </font>
    <font>
      <b/>
      <sz val="16"/>
      <color theme="1"/>
      <name val="Khand Medium"/>
    </font>
    <font>
      <sz val="18"/>
      <name val="Khand Medium"/>
    </font>
    <font>
      <b/>
      <sz val="12"/>
      <color theme="0" tint="-0.34998626667073579"/>
      <name val="Khand Medium"/>
    </font>
    <font>
      <b/>
      <sz val="14"/>
      <color theme="0" tint="-0.34998626667073579"/>
      <name val="Khand Medium"/>
    </font>
    <font>
      <sz val="12"/>
      <color theme="0" tint="-0.34998626667073579"/>
      <name val="Khand Medium"/>
    </font>
    <font>
      <b/>
      <sz val="18"/>
      <color theme="0" tint="-0.34998626667073579"/>
      <name val="Khand Medium"/>
    </font>
    <font>
      <sz val="11"/>
      <color theme="0" tint="-0.34998626667073579"/>
      <name val="Khand Medium"/>
    </font>
    <font>
      <sz val="10"/>
      <color theme="0" tint="-0.34998626667073579"/>
      <name val="Khand Medium"/>
    </font>
    <font>
      <b/>
      <sz val="16"/>
      <color theme="0" tint="-0.34998626667073579"/>
      <name val="Khand Medium"/>
    </font>
    <font>
      <sz val="18"/>
      <color theme="0" tint="-0.34998626667073579"/>
      <name val="Khand Medium"/>
    </font>
    <font>
      <b/>
      <sz val="32"/>
      <color theme="0" tint="-0.499984740745262"/>
      <name val="Khand Medium"/>
    </font>
    <font>
      <sz val="20"/>
      <name val="Khand Medium"/>
    </font>
    <font>
      <b/>
      <u/>
      <sz val="14"/>
      <name val="Khand Medium"/>
    </font>
    <font>
      <sz val="9"/>
      <name val="Khand Medium"/>
    </font>
    <font>
      <b/>
      <sz val="24"/>
      <name val="Khand Medium"/>
    </font>
    <font>
      <sz val="24"/>
      <name val="Khand Medium"/>
    </font>
    <font>
      <b/>
      <sz val="11"/>
      <color theme="1"/>
      <name val="Khand Medium"/>
    </font>
    <font>
      <sz val="11"/>
      <color theme="1"/>
      <name val="Khand Medium"/>
    </font>
    <font>
      <b/>
      <u/>
      <sz val="11"/>
      <color theme="1"/>
      <name val="Khand Medium"/>
    </font>
    <font>
      <b/>
      <sz val="10"/>
      <name val="Khand Medium"/>
    </font>
    <font>
      <sz val="18"/>
      <color indexed="8"/>
      <name val="Khand Medium"/>
    </font>
    <font>
      <sz val="14"/>
      <color indexed="8"/>
      <name val="Khand Medium"/>
    </font>
    <font>
      <b/>
      <sz val="8"/>
      <name val="Khand Medium"/>
    </font>
    <font>
      <b/>
      <sz val="48"/>
      <color theme="0" tint="-0.499984740745262"/>
      <name val="Khand Medium"/>
    </font>
    <font>
      <b/>
      <sz val="36"/>
      <color theme="0" tint="-0.499984740745262"/>
      <name val="Khand Medium"/>
    </font>
    <font>
      <sz val="36"/>
      <color theme="0" tint="-0.499984740745262"/>
      <name val="Khand Medium"/>
    </font>
    <font>
      <b/>
      <sz val="22"/>
      <color indexed="8"/>
      <name val="Khand Medium"/>
    </font>
    <font>
      <sz val="12"/>
      <color indexed="10"/>
      <name val="Khand Medium"/>
    </font>
    <font>
      <b/>
      <sz val="24"/>
      <color theme="0" tint="-0.499984740745262"/>
      <name val="Khand Medium"/>
    </font>
    <font>
      <b/>
      <sz val="14"/>
      <color indexed="8"/>
      <name val="Khand Medium"/>
    </font>
    <font>
      <b/>
      <sz val="24"/>
      <color indexed="8"/>
      <name val="Khand Medium"/>
    </font>
    <font>
      <b/>
      <sz val="12"/>
      <color theme="0" tint="-0.499984740745262"/>
      <name val="Khand Medium"/>
    </font>
    <font>
      <sz val="12"/>
      <color theme="0" tint="-0.499984740745262"/>
      <name val="Khand Medium"/>
    </font>
    <font>
      <sz val="10"/>
      <color theme="0" tint="-0.499984740745262"/>
      <name val="Khand Medium"/>
    </font>
    <font>
      <sz val="18"/>
      <color theme="0" tint="-0.499984740745262"/>
      <name val="Khand Medium"/>
    </font>
    <font>
      <b/>
      <sz val="72"/>
      <color theme="8" tint="0.39997558519241921"/>
      <name val="Khand Medium"/>
    </font>
    <font>
      <sz val="6"/>
      <color indexed="10"/>
      <name val="Khand Medium"/>
    </font>
    <font>
      <sz val="16"/>
      <color indexed="8"/>
      <name val="Khand Medium"/>
    </font>
    <font>
      <b/>
      <sz val="28"/>
      <name val="Khand Medium"/>
    </font>
    <font>
      <sz val="12"/>
      <name val="Khand Bold"/>
    </font>
    <font>
      <b/>
      <sz val="12"/>
      <name val="Khand Bold"/>
    </font>
    <font>
      <sz val="18"/>
      <color theme="0" tint="-0.24994659260841701"/>
      <name val="Khand Medium"/>
    </font>
    <font>
      <sz val="10"/>
      <name val="Arial"/>
      <family val="2"/>
    </font>
    <font>
      <b/>
      <sz val="12"/>
      <name val="Arial"/>
      <family val="2"/>
    </font>
    <font>
      <b/>
      <sz val="13"/>
      <name val="Arial"/>
      <family val="2"/>
    </font>
    <font>
      <b/>
      <u/>
      <sz val="14"/>
      <name val="Arial"/>
      <family val="2"/>
    </font>
    <font>
      <vertAlign val="superscript"/>
      <sz val="11"/>
      <name val="Arial"/>
      <family val="2"/>
    </font>
    <font>
      <b/>
      <sz val="11"/>
      <name val="Arial"/>
      <family val="2"/>
    </font>
    <font>
      <sz val="12"/>
      <name val="FranklinGothic"/>
    </font>
    <font>
      <b/>
      <sz val="11"/>
      <color indexed="10"/>
      <name val="Arial"/>
      <family val="2"/>
    </font>
    <font>
      <sz val="12"/>
      <name val="Arial Narrow"/>
      <family val="2"/>
    </font>
    <font>
      <b/>
      <i/>
      <u/>
      <sz val="12"/>
      <name val="Arial Narrow"/>
      <family val="2"/>
    </font>
    <font>
      <b/>
      <sz val="12"/>
      <name val="Arial Narrow"/>
      <family val="2"/>
    </font>
    <font>
      <b/>
      <sz val="10"/>
      <name val="Arial"/>
      <family val="2"/>
    </font>
    <font>
      <b/>
      <sz val="18"/>
      <color rgb="FF000000"/>
      <name val="Khand Medium"/>
    </font>
    <font>
      <sz val="10"/>
      <color rgb="FFFF0000"/>
      <name val="Arial"/>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9"/>
      </patternFill>
    </fill>
    <fill>
      <patternFill patternType="solid">
        <fgColor theme="0"/>
        <bgColor indexed="9"/>
      </patternFill>
    </fill>
    <fill>
      <patternFill patternType="mediumGray">
        <fgColor indexed="9"/>
        <bgColor theme="0" tint="-4.9989318521683403E-2"/>
      </patternFill>
    </fill>
    <fill>
      <patternFill patternType="mediumGray">
        <fgColor indexed="9"/>
        <bgColor theme="0"/>
      </patternFill>
    </fill>
    <fill>
      <patternFill patternType="mediumGray">
        <fgColor theme="0" tint="-4.9989318521683403E-2"/>
        <bgColor rgb="FFFFFFCC"/>
      </patternFill>
    </fill>
    <fill>
      <patternFill patternType="solid">
        <fgColor theme="7" tint="0.79998168889431442"/>
        <bgColor indexed="64"/>
      </patternFill>
    </fill>
    <fill>
      <patternFill patternType="mediumGray">
        <fgColor theme="0" tint="-4.9989318521683403E-2"/>
        <bgColor theme="0" tint="-4.9989318521683403E-2"/>
      </patternFill>
    </fill>
    <fill>
      <patternFill patternType="solid">
        <fgColor theme="4" tint="0.79998168889431442"/>
        <bgColor indexed="64"/>
      </patternFill>
    </fill>
    <fill>
      <patternFill patternType="solid">
        <fgColor rgb="FFFFFFCC"/>
        <bgColor indexed="64"/>
      </patternFill>
    </fill>
    <fill>
      <patternFill patternType="solid">
        <fgColor indexed="42"/>
        <bgColor indexed="50"/>
      </patternFill>
    </fill>
    <fill>
      <patternFill patternType="solid">
        <fgColor indexed="42"/>
        <bgColor indexed="64"/>
      </patternFill>
    </fill>
    <fill>
      <patternFill patternType="solid">
        <fgColor indexed="43"/>
        <bgColor indexed="50"/>
      </patternFill>
    </fill>
    <fill>
      <patternFill patternType="solid">
        <fgColor rgb="FFFFFFCC"/>
        <bgColor indexed="50"/>
      </patternFill>
    </fill>
  </fills>
  <borders count="1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theme="0" tint="-0.34998626667073579"/>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auto="1"/>
      </left>
      <right style="double">
        <color auto="1"/>
      </right>
      <top style="double">
        <color auto="1"/>
      </top>
      <bottom style="double">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hair">
        <color auto="1"/>
      </top>
      <bottom style="thin">
        <color auto="1"/>
      </bottom>
      <diagonal/>
    </border>
    <border>
      <left style="thin">
        <color indexed="64"/>
      </left>
      <right style="thin">
        <color indexed="64"/>
      </right>
      <top style="double">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indexed="64"/>
      </top>
      <bottom style="double">
        <color indexed="64"/>
      </bottom>
      <diagonal/>
    </border>
    <border>
      <left/>
      <right style="medium">
        <color indexed="64"/>
      </right>
      <top style="thin">
        <color theme="0" tint="-0.24994659260841701"/>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ck">
        <color indexed="58"/>
      </left>
      <right/>
      <top style="thick">
        <color indexed="58"/>
      </top>
      <bottom/>
      <diagonal/>
    </border>
    <border>
      <left/>
      <right/>
      <top style="thick">
        <color indexed="58"/>
      </top>
      <bottom/>
      <diagonal/>
    </border>
    <border>
      <left/>
      <right style="thick">
        <color indexed="58"/>
      </right>
      <top style="thick">
        <color indexed="58"/>
      </top>
      <bottom/>
      <diagonal/>
    </border>
    <border>
      <left style="thick">
        <color indexed="58"/>
      </left>
      <right/>
      <top/>
      <bottom/>
      <diagonal/>
    </border>
    <border>
      <left/>
      <right style="thick">
        <color indexed="58"/>
      </right>
      <top/>
      <bottom/>
      <diagonal/>
    </border>
    <border>
      <left style="thin">
        <color indexed="50"/>
      </left>
      <right style="thin">
        <color indexed="50"/>
      </right>
      <top style="thin">
        <color indexed="50"/>
      </top>
      <bottom/>
      <diagonal/>
    </border>
    <border>
      <left style="thin">
        <color indexed="50"/>
      </left>
      <right style="thin">
        <color indexed="50"/>
      </right>
      <top/>
      <bottom style="thin">
        <color indexed="50"/>
      </bottom>
      <diagonal/>
    </border>
    <border>
      <left style="thick">
        <color indexed="58"/>
      </left>
      <right/>
      <top/>
      <bottom style="thick">
        <color indexed="58"/>
      </bottom>
      <diagonal/>
    </border>
    <border>
      <left/>
      <right/>
      <top/>
      <bottom style="thick">
        <color indexed="58"/>
      </bottom>
      <diagonal/>
    </border>
    <border>
      <left/>
      <right style="thick">
        <color indexed="58"/>
      </right>
      <top/>
      <bottom style="thick">
        <color indexed="58"/>
      </bottom>
      <diagonal/>
    </border>
    <border>
      <left/>
      <right/>
      <top style="hair">
        <color theme="0" tint="-0.24994659260841701"/>
      </top>
      <bottom style="hair">
        <color theme="0" tint="-0.24994659260841701"/>
      </bottom>
      <diagonal/>
    </border>
  </borders>
  <cellStyleXfs count="7">
    <xf numFmtId="0" fontId="0" fillId="0" borderId="0"/>
    <xf numFmtId="0" fontId="1" fillId="0" borderId="0"/>
    <xf numFmtId="0" fontId="2" fillId="0" borderId="0"/>
    <xf numFmtId="0" fontId="4" fillId="0" borderId="0"/>
    <xf numFmtId="9" fontId="4" fillId="0" borderId="0" applyFont="0" applyFill="0" applyBorder="0" applyAlignment="0" applyProtection="0"/>
    <xf numFmtId="0" fontId="70" fillId="0" borderId="0"/>
    <xf numFmtId="0" fontId="76" fillId="0" borderId="0"/>
  </cellStyleXfs>
  <cellXfs count="516">
    <xf numFmtId="0" fontId="0" fillId="0" borderId="0" xfId="0"/>
    <xf numFmtId="0" fontId="5" fillId="2" borderId="0" xfId="1" applyFont="1" applyFill="1"/>
    <xf numFmtId="0" fontId="6" fillId="2" borderId="0" xfId="1" applyFont="1" applyFill="1"/>
    <xf numFmtId="0" fontId="7" fillId="2" borderId="0" xfId="1" applyFont="1" applyFill="1" applyAlignment="1">
      <alignment horizontal="left"/>
    </xf>
    <xf numFmtId="0" fontId="9" fillId="2" borderId="0" xfId="1" applyFont="1" applyFill="1"/>
    <xf numFmtId="49" fontId="10" fillId="2" borderId="0" xfId="2" applyNumberFormat="1" applyFont="1" applyFill="1" applyAlignment="1">
      <alignment horizontal="left" vertical="center"/>
    </xf>
    <xf numFmtId="0" fontId="6" fillId="2" borderId="0" xfId="1" applyFont="1" applyFill="1" applyAlignment="1">
      <alignment horizontal="left"/>
    </xf>
    <xf numFmtId="1" fontId="11" fillId="2" borderId="0" xfId="2" applyNumberFormat="1" applyFont="1" applyFill="1" applyAlignment="1">
      <alignment horizontal="left" vertical="center"/>
    </xf>
    <xf numFmtId="1" fontId="12" fillId="2" borderId="0" xfId="2" applyNumberFormat="1" applyFont="1" applyFill="1" applyAlignment="1">
      <alignment horizontal="left" vertical="center"/>
    </xf>
    <xf numFmtId="1" fontId="10" fillId="2" borderId="0" xfId="2" applyNumberFormat="1" applyFont="1" applyFill="1" applyAlignment="1">
      <alignment horizontal="left" vertical="center"/>
    </xf>
    <xf numFmtId="1" fontId="6" fillId="2" borderId="0" xfId="1" applyNumberFormat="1" applyFont="1" applyFill="1" applyAlignment="1">
      <alignment horizontal="left"/>
    </xf>
    <xf numFmtId="1" fontId="13" fillId="2" borderId="0" xfId="2" applyNumberFormat="1" applyFont="1" applyFill="1" applyAlignment="1">
      <alignment horizontal="left" vertical="center"/>
    </xf>
    <xf numFmtId="0" fontId="15" fillId="3" borderId="1" xfId="2" applyFont="1" applyFill="1" applyBorder="1" applyAlignment="1">
      <alignment vertical="center"/>
    </xf>
    <xf numFmtId="0" fontId="16" fillId="3" borderId="2" xfId="2" applyFont="1" applyFill="1" applyBorder="1" applyAlignment="1">
      <alignment vertical="center"/>
    </xf>
    <xf numFmtId="0" fontId="15" fillId="3" borderId="2" xfId="2" applyFont="1" applyFill="1" applyBorder="1" applyAlignment="1">
      <alignment horizontal="left" vertical="center"/>
    </xf>
    <xf numFmtId="0" fontId="17" fillId="3" borderId="3" xfId="2" applyFont="1" applyFill="1" applyBorder="1" applyAlignment="1">
      <alignment vertical="center"/>
    </xf>
    <xf numFmtId="49" fontId="19" fillId="3" borderId="4" xfId="2" applyNumberFormat="1" applyFont="1" applyFill="1" applyBorder="1" applyAlignment="1">
      <alignment vertical="center"/>
    </xf>
    <xf numFmtId="49" fontId="20" fillId="3" borderId="0" xfId="2" applyNumberFormat="1" applyFont="1" applyFill="1" applyAlignment="1">
      <alignment vertical="center"/>
    </xf>
    <xf numFmtId="49" fontId="20" fillId="3" borderId="5" xfId="2" applyNumberFormat="1" applyFont="1" applyFill="1" applyBorder="1" applyAlignment="1">
      <alignment vertical="center"/>
    </xf>
    <xf numFmtId="0" fontId="21" fillId="2" borderId="0" xfId="1" applyFont="1" applyFill="1"/>
    <xf numFmtId="0" fontId="22" fillId="3" borderId="6" xfId="2" applyFont="1" applyFill="1" applyBorder="1" applyAlignment="1">
      <alignment horizontal="left"/>
    </xf>
    <xf numFmtId="0" fontId="22" fillId="3" borderId="7" xfId="2" applyFont="1" applyFill="1" applyBorder="1" applyAlignment="1">
      <alignment horizontal="left"/>
    </xf>
    <xf numFmtId="0" fontId="14" fillId="3" borderId="8" xfId="2" applyFont="1" applyFill="1" applyBorder="1" applyAlignment="1">
      <alignment horizontal="right" wrapText="1"/>
    </xf>
    <xf numFmtId="0" fontId="14" fillId="3" borderId="9" xfId="2" applyFont="1" applyFill="1" applyBorder="1" applyAlignment="1">
      <alignment horizontal="right" wrapText="1"/>
    </xf>
    <xf numFmtId="0" fontId="23" fillId="3" borderId="10" xfId="2" applyFont="1" applyFill="1" applyBorder="1" applyAlignment="1">
      <alignment horizontal="left" vertical="center"/>
    </xf>
    <xf numFmtId="0" fontId="23" fillId="3" borderId="11" xfId="2" applyFont="1" applyFill="1" applyBorder="1" applyAlignment="1">
      <alignment vertical="center"/>
    </xf>
    <xf numFmtId="0" fontId="23" fillId="3" borderId="11" xfId="2" applyFont="1" applyFill="1" applyBorder="1" applyAlignment="1">
      <alignment horizontal="right" vertical="center"/>
    </xf>
    <xf numFmtId="0" fontId="23" fillId="3" borderId="12" xfId="2" applyFont="1" applyFill="1" applyBorder="1" applyAlignment="1">
      <alignment horizontal="right" vertical="center"/>
    </xf>
    <xf numFmtId="0" fontId="14" fillId="3" borderId="13" xfId="2" applyFont="1" applyFill="1" applyBorder="1" applyAlignment="1">
      <alignment horizontal="left" vertical="center"/>
    </xf>
    <xf numFmtId="16" fontId="14" fillId="3" borderId="17" xfId="2" applyNumberFormat="1" applyFont="1" applyFill="1" applyBorder="1" applyAlignment="1">
      <alignment horizontal="left" vertical="center"/>
    </xf>
    <xf numFmtId="0" fontId="23" fillId="3" borderId="8" xfId="2" applyFont="1" applyFill="1" applyBorder="1" applyAlignment="1">
      <alignment vertical="center" wrapText="1"/>
    </xf>
    <xf numFmtId="164" fontId="22" fillId="3" borderId="8" xfId="2" applyNumberFormat="1" applyFont="1" applyFill="1" applyBorder="1" applyAlignment="1">
      <alignment vertical="center"/>
    </xf>
    <xf numFmtId="165" fontId="22" fillId="3" borderId="8" xfId="2" applyNumberFormat="1" applyFont="1" applyFill="1" applyBorder="1" applyAlignment="1">
      <alignment vertical="center"/>
    </xf>
    <xf numFmtId="166" fontId="8" fillId="3" borderId="9" xfId="2" applyNumberFormat="1" applyFont="1" applyFill="1" applyBorder="1" applyAlignment="1">
      <alignment vertical="center"/>
    </xf>
    <xf numFmtId="16" fontId="14" fillId="3" borderId="18" xfId="2" applyNumberFormat="1" applyFont="1" applyFill="1" applyBorder="1" applyAlignment="1">
      <alignment horizontal="left" vertical="center"/>
    </xf>
    <xf numFmtId="16" fontId="14" fillId="3" borderId="10" xfId="2" applyNumberFormat="1" applyFont="1" applyFill="1" applyBorder="1" applyAlignment="1">
      <alignment horizontal="left" vertical="center"/>
    </xf>
    <xf numFmtId="0" fontId="14" fillId="3" borderId="11" xfId="2" applyFont="1" applyFill="1" applyBorder="1" applyAlignment="1">
      <alignment vertical="center" wrapText="1"/>
    </xf>
    <xf numFmtId="164" fontId="22" fillId="3" borderId="11" xfId="2" applyNumberFormat="1" applyFont="1" applyFill="1" applyBorder="1" applyAlignment="1">
      <alignment vertical="center"/>
    </xf>
    <xf numFmtId="165" fontId="22" fillId="3" borderId="11" xfId="2" applyNumberFormat="1" applyFont="1" applyFill="1" applyBorder="1" applyAlignment="1">
      <alignment vertical="center"/>
    </xf>
    <xf numFmtId="166" fontId="8" fillId="3" borderId="12" xfId="2" applyNumberFormat="1" applyFont="1" applyFill="1" applyBorder="1" applyAlignment="1">
      <alignment vertical="center"/>
    </xf>
    <xf numFmtId="16" fontId="14" fillId="3" borderId="19" xfId="2" applyNumberFormat="1" applyFont="1" applyFill="1" applyBorder="1" applyAlignment="1">
      <alignment horizontal="left" vertical="center"/>
    </xf>
    <xf numFmtId="0" fontId="23" fillId="3" borderId="19" xfId="2" applyFont="1" applyFill="1" applyBorder="1" applyAlignment="1">
      <alignment vertical="center"/>
    </xf>
    <xf numFmtId="0" fontId="23" fillId="3" borderId="20" xfId="2" applyFont="1" applyFill="1" applyBorder="1" applyAlignment="1">
      <alignment vertical="center"/>
    </xf>
    <xf numFmtId="0" fontId="23" fillId="3" borderId="5" xfId="2" applyFont="1" applyFill="1" applyBorder="1" applyAlignment="1">
      <alignment vertical="center"/>
    </xf>
    <xf numFmtId="0" fontId="14" fillId="3" borderId="21" xfId="2" applyFont="1" applyFill="1" applyBorder="1" applyAlignment="1">
      <alignment horizontal="left" vertical="center"/>
    </xf>
    <xf numFmtId="0" fontId="14" fillId="3" borderId="11" xfId="2" applyFont="1" applyFill="1" applyBorder="1" applyAlignment="1">
      <alignment vertical="center"/>
    </xf>
    <xf numFmtId="0" fontId="14" fillId="3" borderId="19" xfId="2" applyFont="1" applyFill="1" applyBorder="1" applyAlignment="1">
      <alignment horizontal="left" vertical="center"/>
    </xf>
    <xf numFmtId="0" fontId="14" fillId="3" borderId="20" xfId="2" applyFont="1" applyFill="1" applyBorder="1" applyAlignment="1">
      <alignment vertical="center"/>
    </xf>
    <xf numFmtId="0" fontId="14" fillId="3" borderId="5" xfId="2" applyFont="1" applyFill="1" applyBorder="1" applyAlignment="1">
      <alignment vertical="center"/>
    </xf>
    <xf numFmtId="0" fontId="14" fillId="3" borderId="10" xfId="2" applyFont="1" applyFill="1" applyBorder="1" applyAlignment="1">
      <alignment horizontal="left" vertical="center"/>
    </xf>
    <xf numFmtId="0" fontId="17" fillId="3" borderId="4" xfId="2" applyFont="1" applyFill="1" applyBorder="1"/>
    <xf numFmtId="0" fontId="17" fillId="3" borderId="0" xfId="2" applyFont="1" applyFill="1"/>
    <xf numFmtId="0" fontId="17" fillId="3" borderId="5" xfId="2" applyFont="1" applyFill="1" applyBorder="1"/>
    <xf numFmtId="0" fontId="24" fillId="3" borderId="0" xfId="2" applyFont="1" applyFill="1" applyAlignment="1">
      <alignment horizontal="left" vertical="center"/>
    </xf>
    <xf numFmtId="0" fontId="25" fillId="3" borderId="0" xfId="2" applyFont="1" applyFill="1" applyAlignment="1">
      <alignment horizontal="left" vertical="center"/>
    </xf>
    <xf numFmtId="0" fontId="24" fillId="3" borderId="0" xfId="2" applyFont="1" applyFill="1" applyAlignment="1">
      <alignment horizontal="left" vertical="top"/>
    </xf>
    <xf numFmtId="0" fontId="23" fillId="3" borderId="0" xfId="2" applyFont="1" applyFill="1"/>
    <xf numFmtId="0" fontId="10" fillId="3" borderId="0" xfId="2" applyFont="1" applyFill="1"/>
    <xf numFmtId="0" fontId="23" fillId="3" borderId="0" xfId="2" applyFont="1" applyFill="1" applyAlignment="1">
      <alignment vertical="center"/>
    </xf>
    <xf numFmtId="0" fontId="27" fillId="3" borderId="0" xfId="2" applyFont="1" applyFill="1" applyAlignment="1">
      <alignment vertical="center"/>
    </xf>
    <xf numFmtId="0" fontId="14" fillId="3" borderId="0" xfId="2" applyFont="1" applyFill="1" applyAlignment="1">
      <alignment vertical="center"/>
    </xf>
    <xf numFmtId="49" fontId="23" fillId="3" borderId="25" xfId="2" quotePrefix="1" applyNumberFormat="1" applyFont="1" applyFill="1" applyBorder="1" applyAlignment="1">
      <alignment vertical="center"/>
    </xf>
    <xf numFmtId="0" fontId="17" fillId="3" borderId="26" xfId="2" applyFont="1" applyFill="1" applyBorder="1"/>
    <xf numFmtId="166" fontId="26" fillId="3" borderId="25" xfId="2" applyNumberFormat="1" applyFont="1" applyFill="1" applyBorder="1" applyAlignment="1">
      <alignment vertical="center"/>
    </xf>
    <xf numFmtId="166" fontId="26" fillId="3" borderId="27" xfId="2" applyNumberFormat="1" applyFont="1" applyFill="1" applyBorder="1" applyAlignment="1">
      <alignment vertical="center"/>
    </xf>
    <xf numFmtId="49" fontId="23" fillId="3" borderId="28" xfId="2" quotePrefix="1" applyNumberFormat="1" applyFont="1" applyFill="1" applyBorder="1" applyAlignment="1">
      <alignment vertical="center"/>
    </xf>
    <xf numFmtId="0" fontId="17" fillId="3" borderId="29" xfId="2" applyFont="1" applyFill="1" applyBorder="1"/>
    <xf numFmtId="166" fontId="26" fillId="3" borderId="28" xfId="2" applyNumberFormat="1" applyFont="1" applyFill="1" applyBorder="1" applyAlignment="1">
      <alignment vertical="center"/>
    </xf>
    <xf numFmtId="166" fontId="26" fillId="3" borderId="30" xfId="2" applyNumberFormat="1" applyFont="1" applyFill="1" applyBorder="1" applyAlignment="1">
      <alignment vertical="center"/>
    </xf>
    <xf numFmtId="166" fontId="26" fillId="3" borderId="28" xfId="2" applyNumberFormat="1" applyFont="1" applyFill="1" applyBorder="1" applyAlignment="1">
      <alignment horizontal="right" vertical="center"/>
    </xf>
    <xf numFmtId="49" fontId="23" fillId="3" borderId="31" xfId="2" quotePrefix="1" applyNumberFormat="1" applyFont="1" applyFill="1" applyBorder="1" applyAlignment="1">
      <alignment vertical="center"/>
    </xf>
    <xf numFmtId="0" fontId="17" fillId="3" borderId="32" xfId="2" applyFont="1" applyFill="1" applyBorder="1"/>
    <xf numFmtId="49" fontId="14" fillId="4" borderId="33" xfId="2" applyNumberFormat="1" applyFont="1" applyFill="1" applyBorder="1" applyAlignment="1">
      <alignment vertical="center"/>
    </xf>
    <xf numFmtId="0" fontId="17" fillId="4" borderId="34" xfId="2" applyFont="1" applyFill="1" applyBorder="1"/>
    <xf numFmtId="166" fontId="28" fillId="4" borderId="33" xfId="2" applyNumberFormat="1" applyFont="1" applyFill="1" applyBorder="1" applyAlignment="1">
      <alignment vertical="center"/>
    </xf>
    <xf numFmtId="166" fontId="28" fillId="4" borderId="35" xfId="2" applyNumberFormat="1" applyFont="1" applyFill="1" applyBorder="1" applyAlignment="1">
      <alignment vertical="center"/>
    </xf>
    <xf numFmtId="49" fontId="23" fillId="3" borderId="0" xfId="2" applyNumberFormat="1" applyFont="1" applyFill="1" applyAlignment="1">
      <alignment vertical="center"/>
    </xf>
    <xf numFmtId="166" fontId="23" fillId="3" borderId="36" xfId="2" applyNumberFormat="1" applyFont="1" applyFill="1" applyBorder="1" applyAlignment="1">
      <alignment vertical="center"/>
    </xf>
    <xf numFmtId="166" fontId="23" fillId="3" borderId="23" xfId="2" applyNumberFormat="1" applyFont="1" applyFill="1" applyBorder="1" applyAlignment="1">
      <alignment vertical="center"/>
    </xf>
    <xf numFmtId="0" fontId="17" fillId="3" borderId="0" xfId="2" applyFont="1" applyFill="1" applyAlignment="1">
      <alignment vertical="center"/>
    </xf>
    <xf numFmtId="49" fontId="26" fillId="3" borderId="4" xfId="2" applyNumberFormat="1" applyFont="1" applyFill="1" applyBorder="1" applyAlignment="1">
      <alignment vertical="center"/>
    </xf>
    <xf numFmtId="166" fontId="8" fillId="5" borderId="9" xfId="2" applyNumberFormat="1" applyFont="1" applyFill="1" applyBorder="1" applyAlignment="1">
      <alignment vertical="center"/>
    </xf>
    <xf numFmtId="166" fontId="8" fillId="5" borderId="12" xfId="2" applyNumberFormat="1" applyFont="1" applyFill="1" applyBorder="1" applyAlignment="1">
      <alignment vertical="center"/>
    </xf>
    <xf numFmtId="16" fontId="14" fillId="3" borderId="37" xfId="2" applyNumberFormat="1" applyFont="1" applyFill="1" applyBorder="1" applyAlignment="1">
      <alignment horizontal="left" vertical="center"/>
    </xf>
    <xf numFmtId="166" fontId="8" fillId="5" borderId="3" xfId="2" applyNumberFormat="1" applyFont="1" applyFill="1" applyBorder="1" applyAlignment="1">
      <alignment vertical="center"/>
    </xf>
    <xf numFmtId="16" fontId="14" fillId="3" borderId="39" xfId="2" applyNumberFormat="1" applyFont="1" applyFill="1" applyBorder="1" applyAlignment="1">
      <alignment horizontal="left" vertical="center"/>
    </xf>
    <xf numFmtId="166" fontId="8" fillId="5" borderId="42" xfId="2" applyNumberFormat="1" applyFont="1" applyFill="1" applyBorder="1" applyAlignment="1">
      <alignment vertical="center"/>
    </xf>
    <xf numFmtId="166" fontId="8" fillId="6" borderId="5" xfId="2" applyNumberFormat="1" applyFont="1" applyFill="1" applyBorder="1" applyAlignment="1">
      <alignment vertical="center"/>
    </xf>
    <xf numFmtId="0" fontId="23" fillId="6" borderId="5" xfId="2" applyFont="1" applyFill="1" applyBorder="1" applyAlignment="1">
      <alignment vertical="center"/>
    </xf>
    <xf numFmtId="0" fontId="22" fillId="6" borderId="47" xfId="2" applyFont="1" applyFill="1" applyBorder="1" applyAlignment="1">
      <alignment horizontal="left" vertical="center"/>
    </xf>
    <xf numFmtId="0" fontId="22" fillId="6" borderId="48" xfId="2" applyFont="1" applyFill="1" applyBorder="1" applyAlignment="1">
      <alignment horizontal="left" vertical="center"/>
    </xf>
    <xf numFmtId="0" fontId="22" fillId="6" borderId="16" xfId="2" applyFont="1" applyFill="1" applyBorder="1" applyAlignment="1">
      <alignment horizontal="left" vertical="center"/>
    </xf>
    <xf numFmtId="166" fontId="8" fillId="6" borderId="9" xfId="2" applyNumberFormat="1" applyFont="1" applyFill="1" applyBorder="1" applyAlignment="1">
      <alignment vertical="center"/>
    </xf>
    <xf numFmtId="166" fontId="8" fillId="6" borderId="12" xfId="2" applyNumberFormat="1" applyFont="1" applyFill="1" applyBorder="1" applyAlignment="1">
      <alignment vertical="center"/>
    </xf>
    <xf numFmtId="166" fontId="20" fillId="3" borderId="8" xfId="2" applyNumberFormat="1" applyFont="1" applyFill="1" applyBorder="1" applyAlignment="1">
      <alignment horizontal="right" vertical="center" wrapText="1"/>
    </xf>
    <xf numFmtId="166" fontId="29" fillId="6" borderId="8" xfId="2" applyNumberFormat="1" applyFont="1" applyFill="1" applyBorder="1" applyAlignment="1">
      <alignment horizontal="right" vertical="center" wrapText="1"/>
    </xf>
    <xf numFmtId="166" fontId="24" fillId="6" borderId="9" xfId="2" applyNumberFormat="1" applyFont="1" applyFill="1" applyBorder="1" applyAlignment="1">
      <alignment horizontal="right" vertical="center" wrapText="1"/>
    </xf>
    <xf numFmtId="166" fontId="20" fillId="3" borderId="11" xfId="2" applyNumberFormat="1" applyFont="1" applyFill="1" applyBorder="1" applyAlignment="1">
      <alignment horizontal="right" vertical="center" wrapText="1"/>
    </xf>
    <xf numFmtId="166" fontId="29" fillId="6" borderId="11" xfId="2" applyNumberFormat="1" applyFont="1" applyFill="1" applyBorder="1" applyAlignment="1">
      <alignment horizontal="right" vertical="center" wrapText="1"/>
    </xf>
    <xf numFmtId="166" fontId="24" fillId="6" borderId="12" xfId="2" applyNumberFormat="1" applyFont="1" applyFill="1" applyBorder="1" applyAlignment="1">
      <alignment horizontal="right" vertical="center" wrapText="1"/>
    </xf>
    <xf numFmtId="0" fontId="30" fillId="3" borderId="21" xfId="2" applyFont="1" applyFill="1" applyBorder="1" applyAlignment="1">
      <alignment horizontal="left" vertical="center"/>
    </xf>
    <xf numFmtId="0" fontId="31" fillId="6" borderId="47" xfId="2" applyFont="1" applyFill="1" applyBorder="1" applyAlignment="1">
      <alignment horizontal="left" vertical="center"/>
    </xf>
    <xf numFmtId="0" fontId="31" fillId="6" borderId="48" xfId="2" applyFont="1" applyFill="1" applyBorder="1" applyAlignment="1">
      <alignment horizontal="left" vertical="center"/>
    </xf>
    <xf numFmtId="0" fontId="31" fillId="6" borderId="16" xfId="2" applyFont="1" applyFill="1" applyBorder="1" applyAlignment="1">
      <alignment horizontal="left" vertical="center"/>
    </xf>
    <xf numFmtId="16" fontId="30" fillId="3" borderId="17" xfId="2" applyNumberFormat="1" applyFont="1" applyFill="1" applyBorder="1" applyAlignment="1">
      <alignment horizontal="left" vertical="center"/>
    </xf>
    <xf numFmtId="0" fontId="32" fillId="3" borderId="8" xfId="2" applyFont="1" applyFill="1" applyBorder="1" applyAlignment="1">
      <alignment vertical="center" wrapText="1"/>
    </xf>
    <xf numFmtId="164" fontId="31" fillId="3" borderId="8" xfId="2" applyNumberFormat="1" applyFont="1" applyFill="1" applyBorder="1" applyAlignment="1">
      <alignment vertical="center"/>
    </xf>
    <xf numFmtId="165" fontId="31" fillId="3" borderId="8" xfId="2" applyNumberFormat="1" applyFont="1" applyFill="1" applyBorder="1" applyAlignment="1">
      <alignment vertical="center"/>
    </xf>
    <xf numFmtId="166" fontId="33" fillId="6" borderId="9" xfId="2" applyNumberFormat="1" applyFont="1" applyFill="1" applyBorder="1" applyAlignment="1">
      <alignment vertical="center"/>
    </xf>
    <xf numFmtId="16" fontId="30" fillId="3" borderId="10" xfId="2" applyNumberFormat="1" applyFont="1" applyFill="1" applyBorder="1" applyAlignment="1">
      <alignment horizontal="left" vertical="center"/>
    </xf>
    <xf numFmtId="0" fontId="30" fillId="3" borderId="11" xfId="2" applyFont="1" applyFill="1" applyBorder="1" applyAlignment="1">
      <alignment vertical="center" wrapText="1"/>
    </xf>
    <xf numFmtId="164" fontId="31" fillId="3" borderId="11" xfId="2" applyNumberFormat="1" applyFont="1" applyFill="1" applyBorder="1" applyAlignment="1">
      <alignment vertical="center"/>
    </xf>
    <xf numFmtId="165" fontId="31" fillId="3" borderId="11" xfId="2" applyNumberFormat="1" applyFont="1" applyFill="1" applyBorder="1" applyAlignment="1">
      <alignment vertical="center"/>
    </xf>
    <xf numFmtId="166" fontId="33" fillId="6" borderId="12" xfId="2" applyNumberFormat="1" applyFont="1" applyFill="1" applyBorder="1" applyAlignment="1">
      <alignment vertical="center"/>
    </xf>
    <xf numFmtId="16" fontId="30" fillId="3" borderId="19" xfId="2" applyNumberFormat="1" applyFont="1" applyFill="1" applyBorder="1" applyAlignment="1">
      <alignment horizontal="left" vertical="center"/>
    </xf>
    <xf numFmtId="0" fontId="32" fillId="3" borderId="19" xfId="2" applyFont="1" applyFill="1" applyBorder="1" applyAlignment="1">
      <alignment vertical="center"/>
    </xf>
    <xf numFmtId="0" fontId="32" fillId="3" borderId="20" xfId="2" applyFont="1" applyFill="1" applyBorder="1" applyAlignment="1">
      <alignment vertical="center"/>
    </xf>
    <xf numFmtId="0" fontId="32" fillId="3" borderId="5" xfId="2" applyFont="1" applyFill="1" applyBorder="1" applyAlignment="1">
      <alignment vertical="center"/>
    </xf>
    <xf numFmtId="0" fontId="30" fillId="3" borderId="11" xfId="2" applyFont="1" applyFill="1" applyBorder="1" applyAlignment="1">
      <alignment vertical="center"/>
    </xf>
    <xf numFmtId="0" fontId="30" fillId="3" borderId="19" xfId="2" applyFont="1" applyFill="1" applyBorder="1" applyAlignment="1">
      <alignment horizontal="left" vertical="center"/>
    </xf>
    <xf numFmtId="0" fontId="30" fillId="3" borderId="20" xfId="2" applyFont="1" applyFill="1" applyBorder="1" applyAlignment="1">
      <alignment vertical="center"/>
    </xf>
    <xf numFmtId="0" fontId="30" fillId="3" borderId="5" xfId="2" applyFont="1" applyFill="1" applyBorder="1" applyAlignment="1">
      <alignment vertical="center"/>
    </xf>
    <xf numFmtId="0" fontId="30" fillId="3" borderId="10" xfId="2" applyFont="1" applyFill="1" applyBorder="1" applyAlignment="1">
      <alignment horizontal="left" vertical="center"/>
    </xf>
    <xf numFmtId="0" fontId="35" fillId="3" borderId="4" xfId="2" applyFont="1" applyFill="1" applyBorder="1"/>
    <xf numFmtId="0" fontId="35" fillId="3" borderId="0" xfId="2" applyFont="1" applyFill="1"/>
    <xf numFmtId="0" fontId="35" fillId="3" borderId="5" xfId="2" applyFont="1" applyFill="1" applyBorder="1"/>
    <xf numFmtId="0" fontId="31" fillId="3" borderId="50" xfId="2" applyFont="1" applyFill="1" applyBorder="1" applyAlignment="1">
      <alignment horizontal="right" wrapText="1"/>
    </xf>
    <xf numFmtId="0" fontId="31" fillId="6" borderId="50" xfId="2" quotePrefix="1" applyFont="1" applyFill="1" applyBorder="1" applyAlignment="1">
      <alignment horizontal="right" wrapText="1"/>
    </xf>
    <xf numFmtId="0" fontId="31" fillId="6" borderId="51" xfId="2" quotePrefix="1" applyFont="1" applyFill="1" applyBorder="1" applyAlignment="1">
      <alignment horizontal="right" wrapText="1"/>
    </xf>
    <xf numFmtId="166" fontId="36" fillId="3" borderId="8" xfId="2" applyNumberFormat="1" applyFont="1" applyFill="1" applyBorder="1" applyAlignment="1">
      <alignment horizontal="right" vertical="center" wrapText="1"/>
    </xf>
    <xf numFmtId="166" fontId="37" fillId="6" borderId="8" xfId="2" applyNumberFormat="1" applyFont="1" applyFill="1" applyBorder="1" applyAlignment="1">
      <alignment horizontal="right" vertical="center" wrapText="1"/>
    </xf>
    <xf numFmtId="166" fontId="33" fillId="6" borderId="9" xfId="2" applyNumberFormat="1" applyFont="1" applyFill="1" applyBorder="1" applyAlignment="1">
      <alignment horizontal="right" vertical="center" wrapText="1"/>
    </xf>
    <xf numFmtId="166" fontId="36" fillId="3" borderId="11" xfId="2" applyNumberFormat="1" applyFont="1" applyFill="1" applyBorder="1" applyAlignment="1">
      <alignment horizontal="right" vertical="center" wrapText="1"/>
    </xf>
    <xf numFmtId="166" fontId="37" fillId="6" borderId="11" xfId="2" applyNumberFormat="1" applyFont="1" applyFill="1" applyBorder="1" applyAlignment="1">
      <alignment horizontal="right" vertical="center" wrapText="1"/>
    </xf>
    <xf numFmtId="166" fontId="33" fillId="6" borderId="12" xfId="2" applyNumberFormat="1" applyFont="1" applyFill="1" applyBorder="1" applyAlignment="1">
      <alignment horizontal="right" vertical="center" wrapText="1"/>
    </xf>
    <xf numFmtId="0" fontId="25" fillId="2" borderId="1" xfId="2" applyFont="1" applyFill="1" applyBorder="1" applyAlignment="1">
      <alignment vertical="center"/>
    </xf>
    <xf numFmtId="0" fontId="16" fillId="2" borderId="2" xfId="2" applyFont="1" applyFill="1" applyBorder="1" applyAlignment="1">
      <alignment vertical="center"/>
    </xf>
    <xf numFmtId="0" fontId="15" fillId="2" borderId="2" xfId="2" applyFont="1" applyFill="1" applyBorder="1" applyAlignment="1">
      <alignment horizontal="center" vertical="center"/>
    </xf>
    <xf numFmtId="0" fontId="38" fillId="2" borderId="2" xfId="2" applyFont="1" applyFill="1" applyBorder="1" applyAlignment="1">
      <alignment horizontal="right" vertical="center"/>
    </xf>
    <xf numFmtId="0" fontId="17" fillId="2" borderId="0" xfId="2" applyFont="1" applyFill="1" applyAlignment="1">
      <alignment vertical="center"/>
    </xf>
    <xf numFmtId="0" fontId="17" fillId="2" borderId="0" xfId="2" applyFont="1" applyFill="1"/>
    <xf numFmtId="0" fontId="17" fillId="0" borderId="0" xfId="2" applyFont="1"/>
    <xf numFmtId="0" fontId="39" fillId="3" borderId="4" xfId="2" applyFont="1" applyFill="1" applyBorder="1" applyAlignment="1">
      <alignment vertical="center"/>
    </xf>
    <xf numFmtId="0" fontId="16" fillId="3" borderId="0" xfId="2" applyFont="1" applyFill="1" applyAlignment="1">
      <alignment vertical="center"/>
    </xf>
    <xf numFmtId="0" fontId="15" fillId="3" borderId="0" xfId="2" applyFont="1" applyFill="1" applyAlignment="1">
      <alignment horizontal="center" vertical="center"/>
    </xf>
    <xf numFmtId="0" fontId="38" fillId="3" borderId="0" xfId="2" applyFont="1" applyFill="1" applyAlignment="1">
      <alignment horizontal="right" vertical="center"/>
    </xf>
    <xf numFmtId="0" fontId="14" fillId="8" borderId="0" xfId="2" applyFont="1" applyFill="1" applyAlignment="1">
      <alignment horizontal="left" vertical="center" wrapText="1"/>
    </xf>
    <xf numFmtId="0" fontId="14" fillId="8" borderId="5" xfId="2" applyFont="1" applyFill="1" applyBorder="1" applyAlignment="1">
      <alignment horizontal="left" vertical="center" wrapText="1"/>
    </xf>
    <xf numFmtId="49" fontId="22" fillId="2" borderId="4" xfId="2" applyNumberFormat="1" applyFont="1" applyFill="1" applyBorder="1" applyAlignment="1">
      <alignment horizontal="left" vertical="center"/>
    </xf>
    <xf numFmtId="49" fontId="22" fillId="2" borderId="0" xfId="2" applyNumberFormat="1" applyFont="1" applyFill="1" applyAlignment="1">
      <alignment horizontal="left" vertical="center"/>
    </xf>
    <xf numFmtId="0" fontId="26" fillId="2" borderId="5" xfId="2" applyFont="1" applyFill="1" applyBorder="1" applyAlignment="1">
      <alignment vertical="center"/>
    </xf>
    <xf numFmtId="49" fontId="22" fillId="2" borderId="52" xfId="2" applyNumberFormat="1" applyFont="1" applyFill="1" applyBorder="1" applyAlignment="1">
      <alignment horizontal="left" vertical="center"/>
    </xf>
    <xf numFmtId="49" fontId="22" fillId="2" borderId="53" xfId="2" applyNumberFormat="1" applyFont="1" applyFill="1" applyBorder="1" applyAlignment="1">
      <alignment horizontal="left" vertical="center"/>
    </xf>
    <xf numFmtId="0" fontId="26" fillId="2" borderId="54" xfId="2" applyFont="1" applyFill="1" applyBorder="1" applyAlignment="1">
      <alignment vertical="center"/>
    </xf>
    <xf numFmtId="49" fontId="22" fillId="2" borderId="55" xfId="2" applyNumberFormat="1" applyFont="1" applyFill="1" applyBorder="1" applyAlignment="1">
      <alignment horizontal="left" vertical="center"/>
    </xf>
    <xf numFmtId="49" fontId="22" fillId="2" borderId="56" xfId="2" applyNumberFormat="1" applyFont="1" applyFill="1" applyBorder="1" applyAlignment="1">
      <alignment horizontal="left" vertical="center"/>
    </xf>
    <xf numFmtId="0" fontId="26" fillId="2" borderId="57" xfId="2" applyFont="1" applyFill="1" applyBorder="1" applyAlignment="1">
      <alignment vertical="center"/>
    </xf>
    <xf numFmtId="0" fontId="23" fillId="2" borderId="0" xfId="2" applyFont="1" applyFill="1" applyAlignment="1">
      <alignment vertical="center"/>
    </xf>
    <xf numFmtId="0" fontId="23" fillId="2" borderId="0" xfId="2" applyFont="1" applyFill="1"/>
    <xf numFmtId="0" fontId="23" fillId="0" borderId="0" xfId="2" applyFont="1"/>
    <xf numFmtId="49" fontId="20" fillId="2" borderId="0" xfId="2" applyNumberFormat="1" applyFont="1" applyFill="1" applyAlignment="1">
      <alignment horizontal="left" vertical="center"/>
    </xf>
    <xf numFmtId="49" fontId="25" fillId="2" borderId="4" xfId="2" applyNumberFormat="1" applyFont="1" applyFill="1" applyBorder="1" applyAlignment="1">
      <alignment horizontal="left" vertical="center"/>
    </xf>
    <xf numFmtId="49" fontId="42" fillId="6" borderId="0" xfId="2" applyNumberFormat="1" applyFont="1" applyFill="1" applyAlignment="1">
      <alignment horizontal="left" vertical="center"/>
    </xf>
    <xf numFmtId="0" fontId="43" fillId="6" borderId="5" xfId="2" applyFont="1" applyFill="1" applyBorder="1" applyAlignment="1">
      <alignment vertical="center"/>
    </xf>
    <xf numFmtId="0" fontId="44" fillId="0" borderId="9" xfId="2" quotePrefix="1" applyFont="1" applyBorder="1" applyAlignment="1">
      <alignment horizontal="right" wrapText="1"/>
    </xf>
    <xf numFmtId="0" fontId="23" fillId="2" borderId="17" xfId="2" applyFont="1" applyFill="1" applyBorder="1" applyAlignment="1">
      <alignment horizontal="center" vertical="center"/>
    </xf>
    <xf numFmtId="0" fontId="23" fillId="2" borderId="8" xfId="2" applyFont="1" applyFill="1" applyBorder="1" applyAlignment="1">
      <alignment horizontal="left" vertical="center"/>
    </xf>
    <xf numFmtId="0" fontId="23" fillId="0" borderId="8" xfId="2" applyFont="1" applyBorder="1" applyAlignment="1">
      <alignment horizontal="right" vertical="center" wrapText="1"/>
    </xf>
    <xf numFmtId="0" fontId="23" fillId="0" borderId="9" xfId="2" applyFont="1" applyBorder="1" applyAlignment="1">
      <alignment horizontal="right" vertical="center" wrapText="1"/>
    </xf>
    <xf numFmtId="0" fontId="14" fillId="9" borderId="58" xfId="2" applyFont="1" applyFill="1" applyBorder="1" applyAlignment="1">
      <alignment horizontal="left" vertical="center"/>
    </xf>
    <xf numFmtId="0" fontId="22" fillId="9" borderId="59" xfId="2" applyFont="1" applyFill="1" applyBorder="1" applyAlignment="1">
      <alignment horizontal="left" vertical="center"/>
    </xf>
    <xf numFmtId="0" fontId="47" fillId="9" borderId="59" xfId="2" applyFont="1" applyFill="1" applyBorder="1" applyAlignment="1">
      <alignment horizontal="left" vertical="center"/>
    </xf>
    <xf numFmtId="0" fontId="17" fillId="9" borderId="59" xfId="2" quotePrefix="1" applyFont="1" applyFill="1" applyBorder="1" applyAlignment="1">
      <alignment horizontal="right" vertical="center"/>
    </xf>
    <xf numFmtId="0" fontId="47" fillId="9" borderId="60" xfId="2" applyFont="1" applyFill="1" applyBorder="1" applyAlignment="1">
      <alignment horizontal="left" vertical="center"/>
    </xf>
    <xf numFmtId="16" fontId="14" fillId="4" borderId="13" xfId="2" applyNumberFormat="1" applyFont="1" applyFill="1" applyBorder="1" applyAlignment="1">
      <alignment horizontal="left" vertical="center"/>
    </xf>
    <xf numFmtId="0" fontId="23" fillId="4" borderId="61" xfId="2" applyFont="1" applyFill="1" applyBorder="1" applyAlignment="1">
      <alignment vertical="center" wrapText="1"/>
    </xf>
    <xf numFmtId="166" fontId="48" fillId="4" borderId="61" xfId="2" applyNumberFormat="1" applyFont="1" applyFill="1" applyBorder="1" applyAlignment="1">
      <alignment vertical="center"/>
    </xf>
    <xf numFmtId="166" fontId="8" fillId="4" borderId="62" xfId="2" applyNumberFormat="1" applyFont="1" applyFill="1" applyBorder="1" applyAlignment="1">
      <alignment vertical="center"/>
    </xf>
    <xf numFmtId="16" fontId="14" fillId="4" borderId="17" xfId="2" applyNumberFormat="1" applyFont="1" applyFill="1" applyBorder="1" applyAlignment="1">
      <alignment horizontal="left" vertical="center"/>
    </xf>
    <xf numFmtId="16" fontId="14" fillId="4" borderId="18" xfId="2" applyNumberFormat="1" applyFont="1" applyFill="1" applyBorder="1" applyAlignment="1">
      <alignment horizontal="left" vertical="center"/>
    </xf>
    <xf numFmtId="166" fontId="8" fillId="4" borderId="63" xfId="2" applyNumberFormat="1" applyFont="1" applyFill="1" applyBorder="1" applyAlignment="1">
      <alignment vertical="center"/>
    </xf>
    <xf numFmtId="16" fontId="14" fillId="9" borderId="64" xfId="2" applyNumberFormat="1" applyFont="1" applyFill="1" applyBorder="1" applyAlignment="1">
      <alignment horizontal="left" vertical="center"/>
    </xf>
    <xf numFmtId="0" fontId="14" fillId="9" borderId="65" xfId="2" applyFont="1" applyFill="1" applyBorder="1" applyAlignment="1">
      <alignment vertical="center" wrapText="1"/>
    </xf>
    <xf numFmtId="166" fontId="49" fillId="9" borderId="66" xfId="2" applyNumberFormat="1" applyFont="1" applyFill="1" applyBorder="1" applyAlignment="1">
      <alignment vertical="center"/>
    </xf>
    <xf numFmtId="166" fontId="48" fillId="9" borderId="67" xfId="2" applyNumberFormat="1" applyFont="1" applyFill="1" applyBorder="1" applyAlignment="1">
      <alignment vertical="center"/>
    </xf>
    <xf numFmtId="166" fontId="8" fillId="9" borderId="68" xfId="2" applyNumberFormat="1" applyFont="1" applyFill="1" applyBorder="1" applyAlignment="1">
      <alignment vertical="center"/>
    </xf>
    <xf numFmtId="49" fontId="20" fillId="2" borderId="69" xfId="2" applyNumberFormat="1" applyFont="1" applyFill="1" applyBorder="1" applyAlignment="1">
      <alignment horizontal="left" vertical="center" wrapText="1"/>
    </xf>
    <xf numFmtId="49" fontId="20" fillId="2" borderId="69" xfId="2" applyNumberFormat="1" applyFont="1" applyFill="1" applyBorder="1" applyAlignment="1">
      <alignment horizontal="left" vertical="center"/>
    </xf>
    <xf numFmtId="0" fontId="41" fillId="2" borderId="69" xfId="2" applyFont="1" applyFill="1" applyBorder="1" applyAlignment="1">
      <alignment vertical="center"/>
    </xf>
    <xf numFmtId="49" fontId="25" fillId="2" borderId="1" xfId="2" applyNumberFormat="1" applyFont="1" applyFill="1" applyBorder="1" applyAlignment="1">
      <alignment horizontal="left" vertical="center"/>
    </xf>
    <xf numFmtId="49" fontId="20" fillId="2" borderId="2" xfId="2" applyNumberFormat="1" applyFont="1" applyFill="1" applyBorder="1" applyAlignment="1">
      <alignment horizontal="left" vertical="center"/>
    </xf>
    <xf numFmtId="0" fontId="41" fillId="2" borderId="3" xfId="2" applyFont="1" applyFill="1" applyBorder="1" applyAlignment="1">
      <alignment vertical="center"/>
    </xf>
    <xf numFmtId="0" fontId="26" fillId="2" borderId="0" xfId="2" applyFont="1" applyFill="1"/>
    <xf numFmtId="0" fontId="26" fillId="2" borderId="0" xfId="2" applyFont="1" applyFill="1" applyAlignment="1">
      <alignment vertical="center"/>
    </xf>
    <xf numFmtId="49" fontId="24" fillId="2" borderId="71" xfId="2" applyNumberFormat="1" applyFont="1" applyFill="1" applyBorder="1" applyAlignment="1">
      <alignment horizontal="left" vertical="center"/>
    </xf>
    <xf numFmtId="0" fontId="24" fillId="3" borderId="72" xfId="2" applyFont="1" applyFill="1" applyBorder="1" applyAlignment="1">
      <alignment horizontal="left" vertical="center"/>
    </xf>
    <xf numFmtId="0" fontId="26" fillId="2" borderId="5" xfId="2" applyFont="1" applyFill="1" applyBorder="1"/>
    <xf numFmtId="49" fontId="14" fillId="2" borderId="4" xfId="2" applyNumberFormat="1" applyFont="1" applyFill="1" applyBorder="1" applyAlignment="1">
      <alignment horizontal="left" vertical="center"/>
    </xf>
    <xf numFmtId="0" fontId="14" fillId="4" borderId="8" xfId="2" applyFont="1" applyFill="1" applyBorder="1" applyAlignment="1">
      <alignment horizontal="right" wrapText="1"/>
    </xf>
    <xf numFmtId="0" fontId="14" fillId="0" borderId="9" xfId="2" quotePrefix="1" applyFont="1" applyBorder="1" applyAlignment="1">
      <alignment horizontal="right" wrapText="1"/>
    </xf>
    <xf numFmtId="0" fontId="41" fillId="2" borderId="0" xfId="2" applyFont="1" applyFill="1" applyAlignment="1">
      <alignment vertical="center" wrapText="1"/>
    </xf>
    <xf numFmtId="0" fontId="41" fillId="2" borderId="5" xfId="2" applyFont="1" applyFill="1" applyBorder="1" applyAlignment="1">
      <alignment vertical="center" wrapText="1"/>
    </xf>
    <xf numFmtId="0" fontId="23" fillId="2" borderId="10" xfId="2" applyFont="1" applyFill="1" applyBorder="1" applyAlignment="1">
      <alignment horizontal="center" vertical="center"/>
    </xf>
    <xf numFmtId="0" fontId="23" fillId="2" borderId="11" xfId="2" applyFont="1" applyFill="1" applyBorder="1" applyAlignment="1">
      <alignment horizontal="left" vertical="center"/>
    </xf>
    <xf numFmtId="0" fontId="23" fillId="0" borderId="12" xfId="2" applyFont="1" applyBorder="1" applyAlignment="1">
      <alignment horizontal="right" vertical="center" wrapText="1"/>
    </xf>
    <xf numFmtId="0" fontId="23" fillId="4" borderId="11" xfId="2" applyFont="1" applyFill="1" applyBorder="1" applyAlignment="1">
      <alignment horizontal="right" vertical="center" wrapText="1"/>
    </xf>
    <xf numFmtId="0" fontId="41" fillId="2" borderId="0" xfId="2" applyFont="1" applyFill="1" applyAlignment="1">
      <alignment horizontal="center" vertical="center" wrapText="1"/>
    </xf>
    <xf numFmtId="0" fontId="41" fillId="2" borderId="5" xfId="2" applyFont="1" applyFill="1" applyBorder="1" applyAlignment="1">
      <alignment horizontal="center" vertical="center" wrapText="1"/>
    </xf>
    <xf numFmtId="0" fontId="14" fillId="4" borderId="58" xfId="2" applyFont="1" applyFill="1" applyBorder="1" applyAlignment="1">
      <alignment horizontal="left" vertical="center"/>
    </xf>
    <xf numFmtId="0" fontId="22" fillId="4" borderId="59" xfId="2" applyFont="1" applyFill="1" applyBorder="1" applyAlignment="1">
      <alignment horizontal="left" vertical="center"/>
    </xf>
    <xf numFmtId="0" fontId="26" fillId="4" borderId="59" xfId="2" quotePrefix="1" applyFont="1" applyFill="1" applyBorder="1" applyAlignment="1">
      <alignment horizontal="right" vertical="center"/>
    </xf>
    <xf numFmtId="0" fontId="17" fillId="2" borderId="0" xfId="2" applyFont="1" applyFill="1" applyAlignment="1">
      <alignment horizontal="center" vertical="center" textRotation="180"/>
    </xf>
    <xf numFmtId="166" fontId="48" fillId="4" borderId="61" xfId="2" applyNumberFormat="1" applyFont="1" applyFill="1" applyBorder="1" applyAlignment="1">
      <alignment horizontal="right" vertical="center"/>
    </xf>
    <xf numFmtId="16" fontId="14" fillId="4" borderId="58" xfId="2" applyNumberFormat="1" applyFont="1" applyFill="1" applyBorder="1" applyAlignment="1">
      <alignment horizontal="left" vertical="center"/>
    </xf>
    <xf numFmtId="166" fontId="48" fillId="4" borderId="60" xfId="2" applyNumberFormat="1" applyFont="1" applyFill="1" applyBorder="1" applyAlignment="1">
      <alignment horizontal="right" vertical="center"/>
    </xf>
    <xf numFmtId="0" fontId="14" fillId="9" borderId="43" xfId="2" applyFont="1" applyFill="1" applyBorder="1" applyAlignment="1">
      <alignment vertical="center" wrapText="1"/>
    </xf>
    <xf numFmtId="166" fontId="48" fillId="9" borderId="82" xfId="2" applyNumberFormat="1" applyFont="1" applyFill="1" applyBorder="1" applyAlignment="1">
      <alignment vertical="center"/>
    </xf>
    <xf numFmtId="0" fontId="20" fillId="9" borderId="49" xfId="2" applyFont="1" applyFill="1" applyBorder="1" applyAlignment="1">
      <alignment vertical="center" wrapText="1"/>
    </xf>
    <xf numFmtId="0" fontId="20" fillId="9" borderId="0" xfId="2" applyFont="1" applyFill="1" applyAlignment="1">
      <alignment vertical="center" wrapText="1"/>
    </xf>
    <xf numFmtId="0" fontId="20" fillId="9" borderId="0" xfId="2" applyFont="1" applyFill="1" applyAlignment="1">
      <alignment horizontal="right" vertical="center" wrapText="1"/>
    </xf>
    <xf numFmtId="16" fontId="14" fillId="7" borderId="85" xfId="2" applyNumberFormat="1" applyFont="1" applyFill="1" applyBorder="1" applyAlignment="1">
      <alignment horizontal="left" vertical="center"/>
    </xf>
    <xf numFmtId="0" fontId="23" fillId="4" borderId="87" xfId="2" applyFont="1" applyFill="1" applyBorder="1"/>
    <xf numFmtId="0" fontId="56" fillId="4" borderId="88" xfId="2" quotePrefix="1" applyFont="1" applyFill="1" applyBorder="1" applyAlignment="1">
      <alignment horizontal="right" vertical="center"/>
    </xf>
    <xf numFmtId="166" fontId="48" fillId="7" borderId="89" xfId="2" applyNumberFormat="1" applyFont="1" applyFill="1" applyBorder="1" applyAlignment="1">
      <alignment vertical="center"/>
    </xf>
    <xf numFmtId="166" fontId="48" fillId="10" borderId="4" xfId="2" applyNumberFormat="1" applyFont="1" applyFill="1" applyBorder="1" applyAlignment="1">
      <alignment vertical="center"/>
    </xf>
    <xf numFmtId="167" fontId="55" fillId="3" borderId="5" xfId="4" applyNumberFormat="1" applyFont="1" applyFill="1" applyBorder="1" applyAlignment="1">
      <alignment horizontal="left" vertical="top" wrapText="1"/>
    </xf>
    <xf numFmtId="0" fontId="56" fillId="4" borderId="90" xfId="2" quotePrefix="1" applyFont="1" applyFill="1" applyBorder="1" applyAlignment="1">
      <alignment horizontal="right" vertical="center"/>
    </xf>
    <xf numFmtId="166" fontId="48" fillId="7" borderId="87" xfId="2" applyNumberFormat="1" applyFont="1" applyFill="1" applyBorder="1" applyAlignment="1">
      <alignment vertical="center"/>
    </xf>
    <xf numFmtId="166" fontId="48" fillId="10" borderId="91" xfId="2" applyNumberFormat="1" applyFont="1" applyFill="1" applyBorder="1" applyAlignment="1">
      <alignment vertical="center"/>
    </xf>
    <xf numFmtId="167" fontId="55" fillId="3" borderId="42" xfId="4" applyNumberFormat="1" applyFont="1" applyFill="1" applyBorder="1" applyAlignment="1">
      <alignment horizontal="left" vertical="top" wrapText="1"/>
    </xf>
    <xf numFmtId="166" fontId="57" fillId="7" borderId="0" xfId="2" applyNumberFormat="1" applyFont="1" applyFill="1" applyAlignment="1">
      <alignment horizontal="left"/>
    </xf>
    <xf numFmtId="166" fontId="49" fillId="7" borderId="0" xfId="2" applyNumberFormat="1" applyFont="1" applyFill="1" applyAlignment="1">
      <alignment horizontal="left"/>
    </xf>
    <xf numFmtId="166" fontId="48" fillId="8" borderId="4" xfId="2" applyNumberFormat="1" applyFont="1" applyFill="1" applyBorder="1" applyAlignment="1">
      <alignment vertical="center"/>
    </xf>
    <xf numFmtId="0" fontId="23" fillId="3" borderId="5" xfId="2" applyFont="1" applyFill="1" applyBorder="1"/>
    <xf numFmtId="0" fontId="22" fillId="7" borderId="46" xfId="2" applyFont="1" applyFill="1" applyBorder="1" applyAlignment="1">
      <alignment horizontal="left" wrapText="1"/>
    </xf>
    <xf numFmtId="0" fontId="20" fillId="8" borderId="94" xfId="2" applyFont="1" applyFill="1" applyBorder="1" applyAlignment="1">
      <alignment vertical="center" wrapText="1"/>
    </xf>
    <xf numFmtId="0" fontId="23" fillId="3" borderId="93" xfId="2" applyFont="1" applyFill="1" applyBorder="1"/>
    <xf numFmtId="0" fontId="10" fillId="3" borderId="2" xfId="3" applyFont="1" applyFill="1" applyBorder="1" applyAlignment="1">
      <alignment horizontal="left" vertical="center"/>
    </xf>
    <xf numFmtId="0" fontId="20" fillId="10" borderId="2" xfId="2" applyFont="1" applyFill="1" applyBorder="1" applyAlignment="1">
      <alignment vertical="center"/>
    </xf>
    <xf numFmtId="0" fontId="20" fillId="10" borderId="2" xfId="2" applyFont="1" applyFill="1" applyBorder="1" applyAlignment="1">
      <alignment horizontal="right" vertical="center"/>
    </xf>
    <xf numFmtId="166" fontId="54" fillId="3" borderId="2" xfId="2" applyNumberFormat="1" applyFont="1" applyFill="1" applyBorder="1" applyAlignment="1">
      <alignment horizontal="right"/>
    </xf>
    <xf numFmtId="167" fontId="55" fillId="3" borderId="2" xfId="4" applyNumberFormat="1" applyFont="1" applyFill="1" applyBorder="1" applyAlignment="1">
      <alignment horizontal="left" vertical="top"/>
    </xf>
    <xf numFmtId="0" fontId="10" fillId="3" borderId="5" xfId="2" applyFont="1" applyFill="1" applyBorder="1" applyAlignment="1">
      <alignment horizontal="center" vertical="center"/>
    </xf>
    <xf numFmtId="0" fontId="10" fillId="3" borderId="0" xfId="2" applyFont="1" applyFill="1" applyAlignment="1">
      <alignment vertical="center"/>
    </xf>
    <xf numFmtId="0" fontId="17" fillId="2" borderId="2" xfId="2" applyFont="1" applyFill="1" applyBorder="1"/>
    <xf numFmtId="0" fontId="17" fillId="2" borderId="3" xfId="2" applyFont="1" applyFill="1" applyBorder="1"/>
    <xf numFmtId="0" fontId="25" fillId="2" borderId="4" xfId="2" applyFont="1" applyFill="1" applyBorder="1" applyAlignment="1">
      <alignment horizontal="left" wrapText="1"/>
    </xf>
    <xf numFmtId="0" fontId="25" fillId="2" borderId="0" xfId="2" applyFont="1" applyFill="1" applyAlignment="1">
      <alignment horizontal="left" wrapText="1"/>
    </xf>
    <xf numFmtId="0" fontId="26" fillId="2" borderId="46" xfId="2" applyFont="1" applyFill="1" applyBorder="1"/>
    <xf numFmtId="0" fontId="26" fillId="2" borderId="93" xfId="2" applyFont="1" applyFill="1" applyBorder="1"/>
    <xf numFmtId="0" fontId="25" fillId="2" borderId="6" xfId="2" applyFont="1" applyFill="1" applyBorder="1" applyAlignment="1">
      <alignment horizontal="left" wrapText="1"/>
    </xf>
    <xf numFmtId="0" fontId="25" fillId="2" borderId="48" xfId="2" applyFont="1" applyFill="1" applyBorder="1" applyAlignment="1">
      <alignment horizontal="left" wrapText="1"/>
    </xf>
    <xf numFmtId="0" fontId="14" fillId="11" borderId="7" xfId="2" applyFont="1" applyFill="1" applyBorder="1" applyAlignment="1">
      <alignment horizontal="right" wrapText="1"/>
    </xf>
    <xf numFmtId="0" fontId="59" fillId="4" borderId="8" xfId="2" applyFont="1" applyFill="1" applyBorder="1" applyAlignment="1">
      <alignment horizontal="right" wrapText="1"/>
    </xf>
    <xf numFmtId="0" fontId="23" fillId="4" borderId="10" xfId="2" applyFont="1" applyFill="1" applyBorder="1" applyAlignment="1">
      <alignment horizontal="center" vertical="center"/>
    </xf>
    <xf numFmtId="0" fontId="23" fillId="4" borderId="11" xfId="2" applyFont="1" applyFill="1" applyBorder="1" applyAlignment="1">
      <alignment horizontal="left" vertical="center"/>
    </xf>
    <xf numFmtId="0" fontId="23" fillId="11" borderId="99" xfId="2" applyFont="1" applyFill="1" applyBorder="1" applyAlignment="1">
      <alignment horizontal="right" vertical="center" wrapText="1"/>
    </xf>
    <xf numFmtId="0" fontId="60" fillId="4" borderId="11" xfId="2" applyFont="1" applyFill="1" applyBorder="1" applyAlignment="1">
      <alignment horizontal="right" vertical="center" wrapText="1"/>
    </xf>
    <xf numFmtId="0" fontId="26" fillId="11" borderId="59" xfId="2" quotePrefix="1" applyFont="1" applyFill="1" applyBorder="1" applyAlignment="1">
      <alignment horizontal="right" vertical="center"/>
    </xf>
    <xf numFmtId="0" fontId="61" fillId="9" borderId="59" xfId="2" quotePrefix="1" applyFont="1" applyFill="1" applyBorder="1" applyAlignment="1">
      <alignment horizontal="right" vertical="center"/>
    </xf>
    <xf numFmtId="0" fontId="26" fillId="9" borderId="102" xfId="2" quotePrefix="1" applyFont="1" applyFill="1" applyBorder="1" applyAlignment="1">
      <alignment horizontal="right" vertical="center"/>
    </xf>
    <xf numFmtId="10" fontId="62" fillId="4" borderId="83" xfId="2" applyNumberFormat="1" applyFont="1" applyFill="1" applyBorder="1" applyAlignment="1">
      <alignment vertical="center"/>
    </xf>
    <xf numFmtId="10" fontId="62" fillId="4" borderId="8" xfId="2" applyNumberFormat="1" applyFont="1" applyFill="1" applyBorder="1" applyAlignment="1">
      <alignment vertical="center"/>
    </xf>
    <xf numFmtId="10" fontId="62" fillId="4" borderId="59" xfId="2" applyNumberFormat="1" applyFont="1" applyFill="1" applyBorder="1" applyAlignment="1">
      <alignment vertical="center"/>
    </xf>
    <xf numFmtId="16" fontId="14" fillId="9" borderId="39" xfId="2" applyNumberFormat="1" applyFont="1" applyFill="1" applyBorder="1" applyAlignment="1">
      <alignment horizontal="left" vertical="center"/>
    </xf>
    <xf numFmtId="16" fontId="14" fillId="9" borderId="85" xfId="2" applyNumberFormat="1" applyFont="1" applyFill="1" applyBorder="1" applyAlignment="1">
      <alignment horizontal="left" vertical="center"/>
    </xf>
    <xf numFmtId="166" fontId="48" fillId="7" borderId="0" xfId="2" applyNumberFormat="1" applyFont="1" applyFill="1" applyAlignment="1">
      <alignment vertical="center"/>
    </xf>
    <xf numFmtId="0" fontId="22" fillId="7" borderId="46" xfId="2" applyFont="1" applyFill="1" applyBorder="1" applyAlignment="1">
      <alignment wrapText="1"/>
    </xf>
    <xf numFmtId="0" fontId="20" fillId="7" borderId="46" xfId="2" applyFont="1" applyFill="1" applyBorder="1" applyAlignment="1">
      <alignment vertical="center" wrapText="1"/>
    </xf>
    <xf numFmtId="0" fontId="41" fillId="2" borderId="2" xfId="2" applyFont="1" applyFill="1" applyBorder="1"/>
    <xf numFmtId="0" fontId="17" fillId="2" borderId="94" xfId="2" applyFont="1" applyFill="1" applyBorder="1"/>
    <xf numFmtId="0" fontId="17" fillId="2" borderId="46" xfId="2" applyFont="1" applyFill="1" applyBorder="1"/>
    <xf numFmtId="0" fontId="41" fillId="2" borderId="93" xfId="2" applyFont="1" applyFill="1" applyBorder="1"/>
    <xf numFmtId="49" fontId="14" fillId="2" borderId="2" xfId="2" applyNumberFormat="1" applyFont="1" applyFill="1" applyBorder="1" applyAlignment="1">
      <alignment horizontal="left"/>
    </xf>
    <xf numFmtId="49" fontId="14" fillId="2" borderId="3" xfId="2" applyNumberFormat="1" applyFont="1" applyFill="1" applyBorder="1" applyAlignment="1">
      <alignment horizontal="left"/>
    </xf>
    <xf numFmtId="168" fontId="24" fillId="13" borderId="8" xfId="2" applyNumberFormat="1" applyFont="1" applyFill="1" applyBorder="1" applyAlignment="1">
      <alignment vertical="center"/>
    </xf>
    <xf numFmtId="168" fontId="24" fillId="13" borderId="50" xfId="2" applyNumberFormat="1" applyFont="1" applyFill="1" applyBorder="1" applyAlignment="1">
      <alignment vertical="center"/>
    </xf>
    <xf numFmtId="0" fontId="17" fillId="3" borderId="2" xfId="2" applyFont="1" applyFill="1" applyBorder="1"/>
    <xf numFmtId="0" fontId="41" fillId="3" borderId="2" xfId="2" applyFont="1" applyFill="1" applyBorder="1"/>
    <xf numFmtId="0" fontId="41" fillId="3" borderId="0" xfId="2" applyFont="1" applyFill="1"/>
    <xf numFmtId="0" fontId="41" fillId="2" borderId="0" xfId="2" applyFont="1" applyFill="1"/>
    <xf numFmtId="0" fontId="64" fillId="2" borderId="5" xfId="2" applyFont="1" applyFill="1" applyBorder="1" applyAlignment="1">
      <alignment horizontal="left" vertical="center" wrapText="1"/>
    </xf>
    <xf numFmtId="0" fontId="58" fillId="2" borderId="0" xfId="1" applyFont="1" applyFill="1"/>
    <xf numFmtId="164" fontId="22" fillId="15" borderId="8" xfId="2" applyNumberFormat="1" applyFont="1" applyFill="1" applyBorder="1" applyAlignment="1" applyProtection="1">
      <alignment vertical="center"/>
      <protection locked="0"/>
    </xf>
    <xf numFmtId="165" fontId="22" fillId="15" borderId="8" xfId="2" applyNumberFormat="1" applyFont="1" applyFill="1" applyBorder="1" applyAlignment="1" applyProtection="1">
      <alignment vertical="center"/>
      <protection locked="0"/>
    </xf>
    <xf numFmtId="0" fontId="22" fillId="3" borderId="14" xfId="2" applyFont="1" applyFill="1" applyBorder="1" applyAlignment="1">
      <alignment horizontal="left" vertical="center"/>
    </xf>
    <xf numFmtId="0" fontId="22" fillId="3" borderId="15" xfId="2" applyFont="1" applyFill="1" applyBorder="1" applyAlignment="1">
      <alignment horizontal="left" vertical="center"/>
    </xf>
    <xf numFmtId="0" fontId="22" fillId="3" borderId="16" xfId="2" applyFont="1" applyFill="1" applyBorder="1" applyAlignment="1">
      <alignment horizontal="left" vertical="center"/>
    </xf>
    <xf numFmtId="0" fontId="66" fillId="15" borderId="104" xfId="2" applyFont="1" applyFill="1" applyBorder="1" applyAlignment="1">
      <alignment horizontal="center" vertical="center"/>
    </xf>
    <xf numFmtId="49" fontId="24" fillId="7" borderId="46" xfId="2" applyNumberFormat="1" applyFont="1" applyFill="1" applyBorder="1" applyAlignment="1">
      <alignment horizontal="left" vertical="center" wrapText="1"/>
    </xf>
    <xf numFmtId="166" fontId="6" fillId="2" borderId="0" xfId="1" applyNumberFormat="1" applyFont="1" applyFill="1"/>
    <xf numFmtId="0" fontId="23" fillId="3" borderId="11" xfId="2" applyFont="1" applyFill="1" applyBorder="1" applyAlignment="1">
      <alignment vertical="center" wrapText="1"/>
    </xf>
    <xf numFmtId="0" fontId="32" fillId="3" borderId="11" xfId="2" applyFont="1" applyFill="1" applyBorder="1" applyAlignment="1">
      <alignment vertical="center" wrapText="1"/>
    </xf>
    <xf numFmtId="0" fontId="22" fillId="3" borderId="47" xfId="2" applyFont="1" applyFill="1" applyBorder="1" applyAlignment="1">
      <alignment horizontal="left" vertical="center"/>
    </xf>
    <xf numFmtId="0" fontId="22" fillId="3" borderId="103" xfId="2" applyFont="1" applyFill="1" applyBorder="1" applyAlignment="1">
      <alignment horizontal="right" wrapText="1"/>
    </xf>
    <xf numFmtId="0" fontId="22" fillId="6" borderId="103" xfId="2" quotePrefix="1" applyFont="1" applyFill="1" applyBorder="1" applyAlignment="1">
      <alignment horizontal="right" wrapText="1"/>
    </xf>
    <xf numFmtId="0" fontId="22" fillId="6" borderId="63" xfId="2" quotePrefix="1" applyFont="1" applyFill="1" applyBorder="1" applyAlignment="1">
      <alignment horizontal="right" wrapText="1"/>
    </xf>
    <xf numFmtId="0" fontId="31" fillId="3" borderId="49" xfId="2" applyFont="1" applyFill="1" applyBorder="1" applyAlignment="1">
      <alignment horizontal="left" vertical="center"/>
    </xf>
    <xf numFmtId="166" fontId="48" fillId="4" borderId="108" xfId="2" applyNumberFormat="1" applyFont="1" applyFill="1" applyBorder="1" applyAlignment="1">
      <alignment vertical="center"/>
    </xf>
    <xf numFmtId="166" fontId="48" fillId="4" borderId="60" xfId="2" applyNumberFormat="1" applyFont="1" applyFill="1" applyBorder="1" applyAlignment="1">
      <alignment vertical="center"/>
    </xf>
    <xf numFmtId="166" fontId="8" fillId="4" borderId="108" xfId="2" applyNumberFormat="1" applyFont="1" applyFill="1" applyBorder="1" applyAlignment="1">
      <alignment vertical="center"/>
    </xf>
    <xf numFmtId="166" fontId="8" fillId="4" borderId="109" xfId="2" applyNumberFormat="1" applyFont="1" applyFill="1" applyBorder="1" applyAlignment="1">
      <alignment vertical="center"/>
    </xf>
    <xf numFmtId="0" fontId="26" fillId="9" borderId="110" xfId="2" quotePrefix="1" applyFont="1" applyFill="1" applyBorder="1" applyAlignment="1">
      <alignment horizontal="right" vertical="center"/>
    </xf>
    <xf numFmtId="0" fontId="14" fillId="0" borderId="8" xfId="2" applyFont="1" applyBorder="1" applyAlignment="1">
      <alignment horizontal="right" wrapText="1"/>
    </xf>
    <xf numFmtId="0" fontId="23" fillId="0" borderId="11" xfId="2" applyFont="1" applyBorder="1" applyAlignment="1">
      <alignment horizontal="right" vertical="center" wrapText="1"/>
    </xf>
    <xf numFmtId="0" fontId="14" fillId="9" borderId="111" xfId="2" applyFont="1" applyFill="1" applyBorder="1" applyAlignment="1">
      <alignment horizontal="left" vertical="center"/>
    </xf>
    <xf numFmtId="0" fontId="22" fillId="4" borderId="112" xfId="2" applyFont="1" applyFill="1" applyBorder="1" applyAlignment="1">
      <alignment horizontal="left" vertical="center"/>
    </xf>
    <xf numFmtId="0" fontId="22" fillId="9" borderId="112" xfId="2" applyFont="1" applyFill="1" applyBorder="1" applyAlignment="1">
      <alignment horizontal="left" vertical="center"/>
    </xf>
    <xf numFmtId="0" fontId="61" fillId="9" borderId="112" xfId="2" quotePrefix="1" applyFont="1" applyFill="1" applyBorder="1" applyAlignment="1">
      <alignment horizontal="right" vertical="center"/>
    </xf>
    <xf numFmtId="0" fontId="26" fillId="9" borderId="112" xfId="2" quotePrefix="1" applyFont="1" applyFill="1" applyBorder="1" applyAlignment="1">
      <alignment horizontal="right" vertical="center"/>
    </xf>
    <xf numFmtId="0" fontId="14" fillId="4" borderId="8" xfId="2" applyFont="1" applyFill="1" applyBorder="1" applyAlignment="1">
      <alignment horizontal="left" vertical="center"/>
    </xf>
    <xf numFmtId="0" fontId="22" fillId="4" borderId="8" xfId="2" applyFont="1" applyFill="1" applyBorder="1" applyAlignment="1">
      <alignment horizontal="left" vertical="center"/>
    </xf>
    <xf numFmtId="0" fontId="26" fillId="4" borderId="8" xfId="2" quotePrefix="1" applyFont="1" applyFill="1" applyBorder="1" applyAlignment="1">
      <alignment horizontal="right" vertical="center"/>
    </xf>
    <xf numFmtId="0" fontId="26" fillId="4" borderId="9" xfId="2" quotePrefix="1" applyFont="1" applyFill="1" applyBorder="1" applyAlignment="1">
      <alignment horizontal="right" vertical="center"/>
    </xf>
    <xf numFmtId="0" fontId="14" fillId="4" borderId="39" xfId="2" applyFont="1" applyFill="1" applyBorder="1" applyAlignment="1">
      <alignment horizontal="left" vertical="center"/>
    </xf>
    <xf numFmtId="0" fontId="22" fillId="4" borderId="113" xfId="2" applyFont="1" applyFill="1" applyBorder="1" applyAlignment="1">
      <alignment horizontal="left" vertical="center"/>
    </xf>
    <xf numFmtId="0" fontId="26" fillId="4" borderId="113" xfId="2" quotePrefix="1" applyFont="1" applyFill="1" applyBorder="1" applyAlignment="1">
      <alignment horizontal="right" vertical="center"/>
    </xf>
    <xf numFmtId="0" fontId="23" fillId="2" borderId="8" xfId="2" applyFont="1" applyFill="1" applyBorder="1" applyAlignment="1">
      <alignment horizontal="center" vertical="center"/>
    </xf>
    <xf numFmtId="0" fontId="23" fillId="4" borderId="8" xfId="2" applyFont="1" applyFill="1" applyBorder="1" applyAlignment="1">
      <alignment horizontal="right" vertical="center" wrapText="1"/>
    </xf>
    <xf numFmtId="0" fontId="44" fillId="0" borderId="8" xfId="2" applyFont="1" applyBorder="1" applyAlignment="1">
      <alignment horizontal="right" wrapText="1"/>
    </xf>
    <xf numFmtId="0" fontId="44" fillId="0" borderId="8" xfId="2" quotePrefix="1" applyFont="1" applyBorder="1" applyAlignment="1">
      <alignment horizontal="right" wrapText="1"/>
    </xf>
    <xf numFmtId="0" fontId="10" fillId="3" borderId="1" xfId="3" applyFont="1" applyFill="1" applyBorder="1" applyAlignment="1">
      <alignment horizontal="left" vertical="center"/>
    </xf>
    <xf numFmtId="167" fontId="55" fillId="3" borderId="3" xfId="4" applyNumberFormat="1" applyFont="1" applyFill="1" applyBorder="1" applyAlignment="1">
      <alignment horizontal="left" vertical="top"/>
    </xf>
    <xf numFmtId="0" fontId="17" fillId="2" borderId="1" xfId="2" applyFont="1" applyFill="1" applyBorder="1"/>
    <xf numFmtId="0" fontId="41" fillId="2" borderId="3" xfId="2" applyFont="1" applyFill="1" applyBorder="1"/>
    <xf numFmtId="166" fontId="48" fillId="9" borderId="87" xfId="2" applyNumberFormat="1" applyFont="1" applyFill="1" applyBorder="1" applyAlignment="1">
      <alignment vertical="center"/>
    </xf>
    <xf numFmtId="164" fontId="22" fillId="15" borderId="11" xfId="2" applyNumberFormat="1" applyFont="1" applyFill="1" applyBorder="1" applyAlignment="1" applyProtection="1">
      <alignment vertical="center"/>
      <protection locked="0"/>
    </xf>
    <xf numFmtId="0" fontId="26" fillId="11" borderId="112" xfId="2" quotePrefix="1" applyFont="1" applyFill="1" applyBorder="1" applyAlignment="1">
      <alignment horizontal="right" vertical="center"/>
    </xf>
    <xf numFmtId="166" fontId="48" fillId="4" borderId="9" xfId="2" applyNumberFormat="1" applyFont="1" applyFill="1" applyBorder="1" applyAlignment="1">
      <alignment vertical="center"/>
    </xf>
    <xf numFmtId="166" fontId="48" fillId="4" borderId="121" xfId="2" applyNumberFormat="1" applyFont="1" applyFill="1" applyBorder="1" applyAlignment="1">
      <alignment vertical="center"/>
    </xf>
    <xf numFmtId="166" fontId="48" fillId="4" borderId="119" xfId="2" applyNumberFormat="1" applyFont="1" applyFill="1" applyBorder="1" applyAlignment="1">
      <alignment vertical="center"/>
    </xf>
    <xf numFmtId="0" fontId="22" fillId="2" borderId="120" xfId="2" applyFont="1" applyFill="1" applyBorder="1" applyAlignment="1">
      <alignment horizontal="right" vertical="center" wrapText="1"/>
    </xf>
    <xf numFmtId="166" fontId="48" fillId="4" borderId="83" xfId="2" applyNumberFormat="1" applyFont="1" applyFill="1" applyBorder="1" applyAlignment="1">
      <alignment horizontal="right" vertical="center"/>
    </xf>
    <xf numFmtId="166" fontId="48" fillId="4" borderId="8" xfId="2" applyNumberFormat="1" applyFont="1" applyFill="1" applyBorder="1" applyAlignment="1">
      <alignment horizontal="right" vertical="center"/>
    </xf>
    <xf numFmtId="166" fontId="48" fillId="4" borderId="59" xfId="2" applyNumberFormat="1" applyFont="1" applyFill="1" applyBorder="1" applyAlignment="1">
      <alignment horizontal="right" vertical="center"/>
    </xf>
    <xf numFmtId="166" fontId="48" fillId="4" borderId="86" xfId="2" applyNumberFormat="1" applyFont="1" applyFill="1" applyBorder="1" applyAlignment="1">
      <alignment horizontal="right" vertical="center"/>
    </xf>
    <xf numFmtId="166" fontId="48" fillId="4" borderId="118" xfId="2" applyNumberFormat="1" applyFont="1" applyFill="1" applyBorder="1" applyAlignment="1">
      <alignment vertical="center"/>
    </xf>
    <xf numFmtId="169" fontId="69" fillId="3" borderId="123" xfId="2" applyNumberFormat="1" applyFont="1" applyFill="1" applyBorder="1" applyAlignment="1">
      <alignment vertical="center"/>
    </xf>
    <xf numFmtId="169" fontId="69" fillId="3" borderId="124" xfId="2" applyNumberFormat="1" applyFont="1" applyFill="1" applyBorder="1" applyAlignment="1">
      <alignment vertical="center"/>
    </xf>
    <xf numFmtId="169" fontId="69" fillId="3" borderId="125" xfId="2" applyNumberFormat="1" applyFont="1" applyFill="1" applyBorder="1" applyAlignment="1">
      <alignment vertical="center"/>
    </xf>
    <xf numFmtId="0" fontId="26" fillId="11" borderId="110" xfId="2" quotePrefix="1" applyFont="1" applyFill="1" applyBorder="1" applyAlignment="1">
      <alignment horizontal="right" vertical="center"/>
    </xf>
    <xf numFmtId="168" fontId="24" fillId="11" borderId="97" xfId="2" applyNumberFormat="1" applyFont="1" applyFill="1" applyBorder="1" applyAlignment="1" applyProtection="1">
      <alignment vertical="center"/>
      <protection locked="0"/>
    </xf>
    <xf numFmtId="168" fontId="24" fillId="11" borderId="115" xfId="2" applyNumberFormat="1" applyFont="1" applyFill="1" applyBorder="1" applyAlignment="1" applyProtection="1">
      <alignment vertical="center"/>
      <protection locked="0"/>
    </xf>
    <xf numFmtId="0" fontId="26" fillId="9" borderId="126" xfId="2" quotePrefix="1" applyFont="1" applyFill="1" applyBorder="1" applyAlignment="1">
      <alignment horizontal="right" vertical="center"/>
    </xf>
    <xf numFmtId="166" fontId="48" fillId="4" borderId="127" xfId="2" applyNumberFormat="1" applyFont="1" applyFill="1" applyBorder="1" applyAlignment="1">
      <alignment vertical="center"/>
    </xf>
    <xf numFmtId="166" fontId="48" fillId="4" borderId="98" xfId="2" applyNumberFormat="1" applyFont="1" applyFill="1" applyBorder="1" applyAlignment="1">
      <alignment vertical="center"/>
    </xf>
    <xf numFmtId="166" fontId="48" fillId="4" borderId="128" xfId="2" applyNumberFormat="1" applyFont="1" applyFill="1" applyBorder="1" applyAlignment="1">
      <alignment vertical="center"/>
    </xf>
    <xf numFmtId="0" fontId="61" fillId="9" borderId="111" xfId="2" quotePrefix="1" applyFont="1" applyFill="1" applyBorder="1" applyAlignment="1">
      <alignment horizontal="right" vertical="center"/>
    </xf>
    <xf numFmtId="10" fontId="62" fillId="4" borderId="129" xfId="2" applyNumberFormat="1" applyFont="1" applyFill="1" applyBorder="1" applyAlignment="1">
      <alignment vertical="center"/>
    </xf>
    <xf numFmtId="169" fontId="69" fillId="3" borderId="130" xfId="2" applyNumberFormat="1" applyFont="1" applyFill="1" applyBorder="1" applyAlignment="1">
      <alignment vertical="center"/>
    </xf>
    <xf numFmtId="10" fontId="62" fillId="4" borderId="79" xfId="2" applyNumberFormat="1" applyFont="1" applyFill="1" applyBorder="1" applyAlignment="1">
      <alignment vertical="center"/>
    </xf>
    <xf numFmtId="169" fontId="69" fillId="3" borderId="131" xfId="2" applyNumberFormat="1" applyFont="1" applyFill="1" applyBorder="1" applyAlignment="1">
      <alignment vertical="center"/>
    </xf>
    <xf numFmtId="10" fontId="62" fillId="4" borderId="132" xfId="2" applyNumberFormat="1" applyFont="1" applyFill="1" applyBorder="1" applyAlignment="1">
      <alignment vertical="center"/>
    </xf>
    <xf numFmtId="169" fontId="69" fillId="3" borderId="133" xfId="2" applyNumberFormat="1" applyFont="1" applyFill="1" applyBorder="1" applyAlignment="1">
      <alignment vertical="center"/>
    </xf>
    <xf numFmtId="166" fontId="48" fillId="9" borderId="134" xfId="2" applyNumberFormat="1" applyFont="1" applyFill="1" applyBorder="1" applyAlignment="1">
      <alignment horizontal="right" vertical="center"/>
    </xf>
    <xf numFmtId="166" fontId="48" fillId="9" borderId="134" xfId="2" applyNumberFormat="1" applyFont="1" applyFill="1" applyBorder="1" applyAlignment="1">
      <alignment vertical="center"/>
    </xf>
    <xf numFmtId="168" fontId="24" fillId="13" borderId="89" xfId="2" applyNumberFormat="1" applyFont="1" applyFill="1" applyBorder="1" applyAlignment="1">
      <alignment vertical="center"/>
    </xf>
    <xf numFmtId="168" fontId="24" fillId="11" borderId="89" xfId="2" applyNumberFormat="1" applyFont="1" applyFill="1" applyBorder="1" applyAlignment="1" applyProtection="1">
      <alignment vertical="center"/>
      <protection locked="0"/>
    </xf>
    <xf numFmtId="166" fontId="48" fillId="4" borderId="135" xfId="2" applyNumberFormat="1" applyFont="1" applyFill="1" applyBorder="1" applyAlignment="1">
      <alignment vertical="center"/>
    </xf>
    <xf numFmtId="166" fontId="48" fillId="4" borderId="136" xfId="2" applyNumberFormat="1" applyFont="1" applyFill="1" applyBorder="1" applyAlignment="1">
      <alignment vertical="center"/>
    </xf>
    <xf numFmtId="166" fontId="48" fillId="4" borderId="137" xfId="2" applyNumberFormat="1" applyFont="1" applyFill="1" applyBorder="1" applyAlignment="1">
      <alignment vertical="center"/>
    </xf>
    <xf numFmtId="49" fontId="42" fillId="12" borderId="2" xfId="2" applyNumberFormat="1" applyFont="1" applyFill="1" applyBorder="1" applyAlignment="1">
      <alignment horizontal="left" vertical="center"/>
    </xf>
    <xf numFmtId="0" fontId="41" fillId="12" borderId="3" xfId="2" applyFont="1" applyFill="1" applyBorder="1" applyAlignment="1">
      <alignment vertical="center"/>
    </xf>
    <xf numFmtId="49" fontId="42" fillId="14" borderId="2" xfId="2" applyNumberFormat="1" applyFont="1" applyFill="1" applyBorder="1" applyAlignment="1">
      <alignment horizontal="left" vertical="center"/>
    </xf>
    <xf numFmtId="0" fontId="43" fillId="14" borderId="3" xfId="2" applyFont="1" applyFill="1" applyBorder="1" applyAlignment="1">
      <alignment vertical="center"/>
    </xf>
    <xf numFmtId="0" fontId="70" fillId="16" borderId="138" xfId="5" applyFill="1" applyBorder="1"/>
    <xf numFmtId="0" fontId="70" fillId="16" borderId="139" xfId="5" applyFill="1" applyBorder="1"/>
    <xf numFmtId="0" fontId="70" fillId="16" borderId="140" xfId="5" applyFill="1" applyBorder="1"/>
    <xf numFmtId="0" fontId="70" fillId="2" borderId="0" xfId="5" applyFill="1"/>
    <xf numFmtId="0" fontId="70" fillId="17" borderId="138" xfId="5" applyFill="1" applyBorder="1"/>
    <xf numFmtId="0" fontId="70" fillId="17" borderId="139" xfId="5" applyFill="1" applyBorder="1"/>
    <xf numFmtId="0" fontId="70" fillId="17" borderId="140" xfId="5" applyFill="1" applyBorder="1"/>
    <xf numFmtId="0" fontId="70" fillId="16" borderId="141" xfId="5" applyFill="1" applyBorder="1"/>
    <xf numFmtId="0" fontId="71" fillId="16" borderId="0" xfId="5" applyFont="1" applyFill="1"/>
    <xf numFmtId="0" fontId="70" fillId="16" borderId="0" xfId="5" applyFill="1"/>
    <xf numFmtId="0" fontId="70" fillId="16" borderId="142" xfId="5" applyFill="1" applyBorder="1"/>
    <xf numFmtId="0" fontId="70" fillId="17" borderId="141" xfId="5" applyFill="1" applyBorder="1"/>
    <xf numFmtId="0" fontId="72" fillId="17" borderId="0" xfId="5" applyFont="1" applyFill="1" applyAlignment="1">
      <alignment horizontal="left" wrapText="1"/>
    </xf>
    <xf numFmtId="0" fontId="70" fillId="17" borderId="0" xfId="5" applyFill="1"/>
    <xf numFmtId="0" fontId="70" fillId="17" borderId="142" xfId="5" applyFill="1" applyBorder="1"/>
    <xf numFmtId="0" fontId="73" fillId="16" borderId="0" xfId="5" applyFont="1" applyFill="1"/>
    <xf numFmtId="0" fontId="3" fillId="16" borderId="0" xfId="5" applyFont="1" applyFill="1"/>
    <xf numFmtId="0" fontId="79" fillId="17" borderId="0" xfId="5" applyFont="1" applyFill="1" applyAlignment="1">
      <alignment vertical="center"/>
    </xf>
    <xf numFmtId="0" fontId="78" fillId="17" borderId="0" xfId="5" applyFont="1" applyFill="1" applyAlignment="1">
      <alignment vertical="center"/>
    </xf>
    <xf numFmtId="0" fontId="78" fillId="17" borderId="0" xfId="5" applyFont="1" applyFill="1"/>
    <xf numFmtId="0" fontId="75" fillId="16" borderId="0" xfId="5" applyFont="1" applyFill="1"/>
    <xf numFmtId="0" fontId="78" fillId="16" borderId="0" xfId="5" applyFont="1" applyFill="1"/>
    <xf numFmtId="0" fontId="78" fillId="17" borderId="0" xfId="6" applyFont="1" applyFill="1" applyAlignment="1">
      <alignment horizontal="left" vertical="center"/>
    </xf>
    <xf numFmtId="0" fontId="3" fillId="16" borderId="0" xfId="5" quotePrefix="1" applyFont="1" applyFill="1"/>
    <xf numFmtId="0" fontId="75" fillId="16" borderId="0" xfId="5" quotePrefix="1" applyFont="1" applyFill="1"/>
    <xf numFmtId="0" fontId="80" fillId="16" borderId="0" xfId="5" applyFont="1" applyFill="1"/>
    <xf numFmtId="0" fontId="77" fillId="16" borderId="0" xfId="5" applyFont="1" applyFill="1"/>
    <xf numFmtId="0" fontId="70" fillId="17" borderId="145" xfId="5" applyFill="1" applyBorder="1"/>
    <xf numFmtId="0" fontId="3" fillId="16" borderId="146" xfId="5" applyFont="1" applyFill="1" applyBorder="1"/>
    <xf numFmtId="0" fontId="70" fillId="17" borderId="146" xfId="5" applyFill="1" applyBorder="1"/>
    <xf numFmtId="0" fontId="70" fillId="17" borderId="147" xfId="5" applyFill="1" applyBorder="1"/>
    <xf numFmtId="0" fontId="70" fillId="16" borderId="145" xfId="5" applyFill="1" applyBorder="1"/>
    <xf numFmtId="0" fontId="70" fillId="16" borderId="146" xfId="5" applyFill="1" applyBorder="1"/>
    <xf numFmtId="0" fontId="70" fillId="16" borderId="147" xfId="5" applyFill="1" applyBorder="1"/>
    <xf numFmtId="0" fontId="81" fillId="16" borderId="0" xfId="5" applyFont="1" applyFill="1"/>
    <xf numFmtId="0" fontId="3" fillId="19" borderId="0" xfId="5" applyFont="1" applyFill="1"/>
    <xf numFmtId="0" fontId="70" fillId="19" borderId="0" xfId="5" applyFill="1"/>
    <xf numFmtId="0" fontId="65" fillId="2" borderId="0" xfId="1" applyFont="1" applyFill="1" applyAlignment="1">
      <alignment vertical="center"/>
    </xf>
    <xf numFmtId="0" fontId="5" fillId="15" borderId="105" xfId="1" applyFont="1" applyFill="1" applyBorder="1" applyAlignment="1" applyProtection="1">
      <alignment horizontal="center" vertical="center"/>
      <protection locked="0"/>
    </xf>
    <xf numFmtId="0" fontId="23" fillId="7" borderId="86" xfId="2" applyFont="1" applyFill="1" applyBorder="1" applyAlignment="1">
      <alignment vertical="center" wrapText="1"/>
    </xf>
    <xf numFmtId="0" fontId="23" fillId="9" borderId="86" xfId="2" applyFont="1" applyFill="1" applyBorder="1" applyAlignment="1">
      <alignment vertical="center" wrapText="1"/>
    </xf>
    <xf numFmtId="167" fontId="29" fillId="15" borderId="8" xfId="2" applyNumberFormat="1" applyFont="1" applyFill="1" applyBorder="1" applyAlignment="1" applyProtection="1">
      <alignment horizontal="right" vertical="center"/>
      <protection locked="0"/>
    </xf>
    <xf numFmtId="167" fontId="29" fillId="15" borderId="50" xfId="2" applyNumberFormat="1" applyFont="1" applyFill="1" applyBorder="1" applyAlignment="1" applyProtection="1">
      <alignment horizontal="right" vertical="center"/>
      <protection locked="0"/>
    </xf>
    <xf numFmtId="167" fontId="29" fillId="4" borderId="83" xfId="2" applyNumberFormat="1" applyFont="1" applyFill="1" applyBorder="1" applyAlignment="1">
      <alignment horizontal="right" vertical="center"/>
    </xf>
    <xf numFmtId="167" fontId="29" fillId="15" borderId="61" xfId="2" applyNumberFormat="1" applyFont="1" applyFill="1" applyBorder="1" applyAlignment="1" applyProtection="1">
      <alignment horizontal="right" vertical="center"/>
      <protection locked="0"/>
    </xf>
    <xf numFmtId="0" fontId="83" fillId="16" borderId="0" xfId="5" applyFont="1" applyFill="1" applyAlignment="1">
      <alignment horizontal="center"/>
    </xf>
    <xf numFmtId="14" fontId="83" fillId="16" borderId="0" xfId="5" applyNumberFormat="1" applyFont="1" applyFill="1" applyAlignment="1">
      <alignment horizontal="center"/>
    </xf>
    <xf numFmtId="0" fontId="72" fillId="17" borderId="0" xfId="5" applyFont="1" applyFill="1" applyAlignment="1">
      <alignment horizontal="left" wrapText="1"/>
    </xf>
    <xf numFmtId="0" fontId="71" fillId="18" borderId="143" xfId="5" applyFont="1" applyFill="1" applyBorder="1" applyAlignment="1">
      <alignment horizontal="center" vertical="center" wrapText="1"/>
    </xf>
    <xf numFmtId="0" fontId="71" fillId="18" borderId="144" xfId="5" applyFont="1" applyFill="1" applyBorder="1" applyAlignment="1">
      <alignment horizontal="center" vertical="center" wrapText="1"/>
    </xf>
    <xf numFmtId="0" fontId="71" fillId="17" borderId="0" xfId="5" applyFont="1" applyFill="1" applyAlignment="1">
      <alignment horizontal="left" vertical="center"/>
    </xf>
    <xf numFmtId="0" fontId="48" fillId="2" borderId="106" xfId="1" applyFont="1" applyFill="1" applyBorder="1" applyAlignment="1">
      <alignment horizontal="left" vertical="center"/>
    </xf>
    <xf numFmtId="0" fontId="48" fillId="2" borderId="148" xfId="1" applyFont="1" applyFill="1" applyBorder="1" applyAlignment="1">
      <alignment horizontal="left" vertical="center"/>
    </xf>
    <xf numFmtId="0" fontId="48" fillId="2" borderId="107" xfId="1" applyFont="1" applyFill="1" applyBorder="1" applyAlignment="1">
      <alignment horizontal="left" vertical="center"/>
    </xf>
    <xf numFmtId="0" fontId="25" fillId="3" borderId="22" xfId="2" applyFont="1" applyFill="1" applyBorder="1" applyAlignment="1">
      <alignment horizontal="right" wrapText="1"/>
    </xf>
    <xf numFmtId="0" fontId="25" fillId="3" borderId="23" xfId="2" applyFont="1" applyFill="1" applyBorder="1" applyAlignment="1">
      <alignment horizontal="right" wrapText="1"/>
    </xf>
    <xf numFmtId="0" fontId="8" fillId="2" borderId="0" xfId="1" applyFont="1" applyFill="1" applyAlignment="1">
      <alignment horizontal="left"/>
    </xf>
    <xf numFmtId="0" fontId="18" fillId="2" borderId="4" xfId="1" applyFont="1" applyFill="1" applyBorder="1" applyAlignment="1">
      <alignment horizontal="center"/>
    </xf>
    <xf numFmtId="0" fontId="22" fillId="3" borderId="14" xfId="2" applyFont="1" applyFill="1" applyBorder="1" applyAlignment="1">
      <alignment horizontal="left" vertical="center"/>
    </xf>
    <xf numFmtId="0" fontId="22" fillId="3" borderId="15" xfId="2" applyFont="1" applyFill="1" applyBorder="1" applyAlignment="1">
      <alignment horizontal="left" vertical="center"/>
    </xf>
    <xf numFmtId="0" fontId="22" fillId="3" borderId="16" xfId="2" applyFont="1" applyFill="1" applyBorder="1" applyAlignment="1">
      <alignment horizontal="left" vertical="center"/>
    </xf>
    <xf numFmtId="0" fontId="22" fillId="3" borderId="14" xfId="2" applyFont="1" applyFill="1" applyBorder="1" applyAlignment="1">
      <alignment horizontal="left" vertical="center" wrapText="1"/>
    </xf>
    <xf numFmtId="0" fontId="22" fillId="3" borderId="15" xfId="2" applyFont="1" applyFill="1" applyBorder="1" applyAlignment="1">
      <alignment horizontal="left" vertical="center" wrapText="1"/>
    </xf>
    <xf numFmtId="0" fontId="22" fillId="3" borderId="16" xfId="2" applyFont="1" applyFill="1" applyBorder="1" applyAlignment="1">
      <alignment horizontal="left" vertical="center" wrapText="1"/>
    </xf>
    <xf numFmtId="0" fontId="26" fillId="3" borderId="23" xfId="2" applyFont="1" applyFill="1" applyBorder="1" applyAlignment="1">
      <alignment horizontal="right" wrapText="1"/>
    </xf>
    <xf numFmtId="0" fontId="26" fillId="3" borderId="24" xfId="2" applyFont="1" applyFill="1" applyBorder="1" applyAlignment="1">
      <alignment horizontal="right" wrapText="1"/>
    </xf>
    <xf numFmtId="0" fontId="18" fillId="2" borderId="4" xfId="1" applyFont="1" applyFill="1" applyBorder="1" applyAlignment="1">
      <alignment horizontal="center" vertical="center"/>
    </xf>
    <xf numFmtId="0" fontId="14" fillId="5" borderId="38" xfId="2" applyFont="1" applyFill="1" applyBorder="1" applyAlignment="1">
      <alignment horizontal="left" vertical="top" wrapText="1"/>
    </xf>
    <xf numFmtId="0" fontId="14" fillId="5" borderId="2" xfId="2" applyFont="1" applyFill="1" applyBorder="1" applyAlignment="1">
      <alignment horizontal="left" vertical="top" wrapText="1"/>
    </xf>
    <xf numFmtId="0" fontId="14" fillId="5" borderId="40" xfId="2" applyFont="1" applyFill="1" applyBorder="1" applyAlignment="1">
      <alignment horizontal="left" vertical="top" wrapText="1"/>
    </xf>
    <xf numFmtId="0" fontId="14" fillId="5" borderId="41" xfId="2" applyFont="1" applyFill="1" applyBorder="1" applyAlignment="1">
      <alignment horizontal="left" vertical="top" wrapText="1"/>
    </xf>
    <xf numFmtId="0" fontId="14" fillId="6" borderId="43" xfId="2" applyFont="1" applyFill="1" applyBorder="1" applyAlignment="1">
      <alignment horizontal="left" wrapText="1"/>
    </xf>
    <xf numFmtId="0" fontId="14" fillId="6" borderId="44" xfId="2" applyFont="1" applyFill="1" applyBorder="1" applyAlignment="1">
      <alignment horizontal="left" wrapText="1"/>
    </xf>
    <xf numFmtId="0" fontId="14" fillId="6" borderId="45" xfId="2" applyFont="1" applyFill="1" applyBorder="1" applyAlignment="1">
      <alignment horizontal="left" wrapText="1"/>
    </xf>
    <xf numFmtId="0" fontId="14" fillId="6" borderId="46" xfId="2" applyFont="1" applyFill="1" applyBorder="1" applyAlignment="1">
      <alignment horizontal="left" wrapText="1"/>
    </xf>
    <xf numFmtId="0" fontId="31" fillId="3" borderId="14" xfId="2" applyFont="1" applyFill="1" applyBorder="1" applyAlignment="1">
      <alignment horizontal="left" vertical="center"/>
    </xf>
    <xf numFmtId="0" fontId="31" fillId="3" borderId="15" xfId="2" applyFont="1" applyFill="1" applyBorder="1" applyAlignment="1">
      <alignment horizontal="left" vertical="center"/>
    </xf>
    <xf numFmtId="0" fontId="31" fillId="3" borderId="16" xfId="2" applyFont="1" applyFill="1" applyBorder="1" applyAlignment="1">
      <alignment horizontal="left" vertical="center"/>
    </xf>
    <xf numFmtId="0" fontId="31" fillId="3" borderId="14" xfId="2" applyFont="1" applyFill="1" applyBorder="1" applyAlignment="1">
      <alignment horizontal="left" vertical="center" wrapText="1"/>
    </xf>
    <xf numFmtId="0" fontId="31" fillId="3" borderId="15" xfId="2" applyFont="1" applyFill="1" applyBorder="1" applyAlignment="1">
      <alignment horizontal="left" vertical="center" wrapText="1"/>
    </xf>
    <xf numFmtId="0" fontId="31" fillId="3" borderId="16" xfId="2" applyFont="1" applyFill="1" applyBorder="1" applyAlignment="1">
      <alignment horizontal="left" vertical="center" wrapText="1"/>
    </xf>
    <xf numFmtId="0" fontId="14" fillId="7" borderId="2" xfId="2" applyFont="1" applyFill="1" applyBorder="1" applyAlignment="1">
      <alignment horizontal="left" vertical="center" wrapText="1"/>
    </xf>
    <xf numFmtId="0" fontId="14" fillId="7" borderId="3" xfId="2" applyFont="1" applyFill="1" applyBorder="1" applyAlignment="1">
      <alignment horizontal="left" vertical="center" wrapText="1"/>
    </xf>
    <xf numFmtId="49" fontId="22" fillId="2" borderId="4" xfId="2" applyNumberFormat="1" applyFont="1" applyFill="1" applyBorder="1" applyAlignment="1">
      <alignment horizontal="left" vertical="center" wrapText="1"/>
    </xf>
    <xf numFmtId="49" fontId="22" fillId="2" borderId="0" xfId="2" applyNumberFormat="1" applyFont="1" applyFill="1" applyAlignment="1">
      <alignment horizontal="left" vertical="center" wrapText="1"/>
    </xf>
    <xf numFmtId="49" fontId="22" fillId="2" borderId="5" xfId="2" applyNumberFormat="1" applyFont="1" applyFill="1" applyBorder="1" applyAlignment="1">
      <alignment horizontal="left" vertical="center" wrapText="1"/>
    </xf>
    <xf numFmtId="0" fontId="22" fillId="2" borderId="6" xfId="2" applyFont="1" applyFill="1" applyBorder="1" applyAlignment="1">
      <alignment horizontal="left" wrapText="1"/>
    </xf>
    <xf numFmtId="0" fontId="22" fillId="2" borderId="7" xfId="2" applyFont="1" applyFill="1" applyBorder="1" applyAlignment="1">
      <alignment horizontal="left" wrapText="1"/>
    </xf>
    <xf numFmtId="16" fontId="14" fillId="7" borderId="19" xfId="2" applyNumberFormat="1" applyFont="1" applyFill="1" applyBorder="1" applyAlignment="1">
      <alignment horizontal="left" vertical="center"/>
    </xf>
    <xf numFmtId="0" fontId="10" fillId="4" borderId="92" xfId="3" applyFont="1" applyFill="1" applyBorder="1" applyAlignment="1">
      <alignment horizontal="left" vertical="center"/>
    </xf>
    <xf numFmtId="0" fontId="22" fillId="7" borderId="43" xfId="2" applyFont="1" applyFill="1" applyBorder="1" applyAlignment="1">
      <alignment horizontal="left" wrapText="1"/>
    </xf>
    <xf numFmtId="0" fontId="22" fillId="7" borderId="45" xfId="2" applyFont="1" applyFill="1" applyBorder="1" applyAlignment="1">
      <alignment horizontal="left" wrapText="1"/>
    </xf>
    <xf numFmtId="166" fontId="58" fillId="4" borderId="5" xfId="2" applyNumberFormat="1" applyFont="1" applyFill="1" applyBorder="1" applyAlignment="1">
      <alignment horizontal="right"/>
    </xf>
    <xf numFmtId="166" fontId="58" fillId="4" borderId="93" xfId="2" applyNumberFormat="1" applyFont="1" applyFill="1" applyBorder="1" applyAlignment="1">
      <alignment horizontal="right"/>
    </xf>
    <xf numFmtId="0" fontId="25" fillId="2" borderId="1" xfId="2" applyFont="1" applyFill="1" applyBorder="1" applyAlignment="1">
      <alignment horizontal="left" wrapText="1"/>
    </xf>
    <xf numFmtId="0" fontId="25" fillId="2" borderId="2" xfId="2" applyFont="1" applyFill="1" applyBorder="1" applyAlignment="1">
      <alignment horizontal="left" wrapText="1"/>
    </xf>
    <xf numFmtId="0" fontId="25" fillId="2" borderId="4" xfId="2" applyFont="1" applyFill="1" applyBorder="1" applyAlignment="1">
      <alignment horizontal="left" wrapText="1"/>
    </xf>
    <xf numFmtId="0" fontId="25" fillId="2" borderId="0" xfId="2" applyFont="1" applyFill="1" applyAlignment="1">
      <alignment horizontal="left" wrapText="1"/>
    </xf>
    <xf numFmtId="49" fontId="50" fillId="2" borderId="95" xfId="2" applyNumberFormat="1" applyFont="1" applyFill="1" applyBorder="1" applyAlignment="1">
      <alignment horizontal="left" wrapText="1"/>
    </xf>
    <xf numFmtId="0" fontId="51" fillId="2" borderId="70" xfId="2" applyFont="1" applyFill="1" applyBorder="1" applyAlignment="1">
      <alignment horizontal="center" vertical="center"/>
    </xf>
    <xf numFmtId="0" fontId="51" fillId="2" borderId="73" xfId="2" applyFont="1" applyFill="1" applyBorder="1" applyAlignment="1">
      <alignment horizontal="center" vertical="center"/>
    </xf>
    <xf numFmtId="0" fontId="51" fillId="2" borderId="76" xfId="2" applyFont="1" applyFill="1" applyBorder="1" applyAlignment="1">
      <alignment horizontal="center" vertical="center"/>
    </xf>
    <xf numFmtId="0" fontId="14" fillId="7" borderId="74" xfId="2" applyFont="1" applyFill="1" applyBorder="1" applyAlignment="1">
      <alignment horizontal="left" vertical="center" wrapText="1"/>
    </xf>
    <xf numFmtId="0" fontId="14" fillId="7" borderId="75" xfId="2" applyFont="1" applyFill="1" applyBorder="1" applyAlignment="1">
      <alignment horizontal="left" vertical="center" wrapText="1"/>
    </xf>
    <xf numFmtId="0" fontId="14" fillId="7" borderId="77" xfId="2" applyFont="1" applyFill="1" applyBorder="1" applyAlignment="1">
      <alignment horizontal="left" vertical="center" wrapText="1"/>
    </xf>
    <xf numFmtId="0" fontId="14" fillId="7" borderId="78" xfId="2" applyFont="1" applyFill="1" applyBorder="1" applyAlignment="1">
      <alignment horizontal="left" vertical="center" wrapText="1"/>
    </xf>
    <xf numFmtId="49" fontId="50" fillId="2" borderId="0" xfId="2" applyNumberFormat="1" applyFont="1" applyFill="1" applyAlignment="1">
      <alignment horizontal="left" wrapText="1"/>
    </xf>
    <xf numFmtId="49" fontId="52" fillId="6" borderId="17" xfId="2" applyNumberFormat="1" applyFont="1" applyFill="1" applyBorder="1" applyAlignment="1" applyProtection="1">
      <alignment horizontal="left" vertical="top" wrapText="1"/>
      <protection locked="0"/>
    </xf>
    <xf numFmtId="0" fontId="53" fillId="6" borderId="8" xfId="3" applyFont="1" applyFill="1" applyBorder="1" applyAlignment="1" applyProtection="1">
      <alignment horizontal="left" vertical="top" wrapText="1"/>
      <protection locked="0"/>
    </xf>
    <xf numFmtId="16" fontId="14" fillId="9" borderId="81" xfId="2" applyNumberFormat="1" applyFont="1" applyFill="1" applyBorder="1" applyAlignment="1">
      <alignment horizontal="left" vertical="center"/>
    </xf>
    <xf numFmtId="0" fontId="10" fillId="4" borderId="19" xfId="3" applyFont="1" applyFill="1" applyBorder="1" applyAlignment="1">
      <alignment horizontal="left" vertical="center"/>
    </xf>
    <xf numFmtId="166" fontId="54" fillId="4" borderId="84" xfId="2" applyNumberFormat="1" applyFont="1" applyFill="1" applyBorder="1" applyAlignment="1">
      <alignment horizontal="right"/>
    </xf>
    <xf numFmtId="166" fontId="54" fillId="4" borderId="5" xfId="2" applyNumberFormat="1" applyFont="1" applyFill="1" applyBorder="1" applyAlignment="1">
      <alignment horizontal="right"/>
    </xf>
    <xf numFmtId="167" fontId="55" fillId="2" borderId="4" xfId="4" applyNumberFormat="1" applyFont="1" applyFill="1" applyBorder="1" applyAlignment="1">
      <alignment horizontal="left" vertical="top" wrapText="1"/>
    </xf>
    <xf numFmtId="167" fontId="55" fillId="2" borderId="5" xfId="4" applyNumberFormat="1" applyFont="1" applyFill="1" applyBorder="1" applyAlignment="1">
      <alignment horizontal="left" vertical="top" wrapText="1"/>
    </xf>
    <xf numFmtId="167" fontId="23" fillId="15" borderId="114" xfId="4" applyNumberFormat="1" applyFont="1" applyFill="1" applyBorder="1" applyAlignment="1">
      <alignment horizontal="left" vertical="center" wrapText="1"/>
    </xf>
    <xf numFmtId="167" fontId="23" fillId="15" borderId="84" xfId="4" applyNumberFormat="1" applyFont="1" applyFill="1" applyBorder="1" applyAlignment="1">
      <alignment horizontal="left" vertical="center" wrapText="1"/>
    </xf>
    <xf numFmtId="167" fontId="23" fillId="15" borderId="4" xfId="4" applyNumberFormat="1" applyFont="1" applyFill="1" applyBorder="1" applyAlignment="1">
      <alignment horizontal="left" vertical="center" wrapText="1"/>
    </xf>
    <xf numFmtId="167" fontId="23" fillId="15" borderId="5" xfId="4" applyNumberFormat="1" applyFont="1" applyFill="1" applyBorder="1" applyAlignment="1">
      <alignment horizontal="left" vertical="center" wrapText="1"/>
    </xf>
    <xf numFmtId="167" fontId="23" fillId="15" borderId="91" xfId="4" applyNumberFormat="1" applyFont="1" applyFill="1" applyBorder="1" applyAlignment="1">
      <alignment horizontal="left" vertical="center" wrapText="1"/>
    </xf>
    <xf numFmtId="167" fontId="23" fillId="15" borderId="42" xfId="4" applyNumberFormat="1" applyFont="1" applyFill="1" applyBorder="1" applyAlignment="1">
      <alignment horizontal="left" vertical="center" wrapText="1"/>
    </xf>
    <xf numFmtId="49" fontId="47" fillId="11" borderId="38" xfId="2" applyNumberFormat="1" applyFont="1" applyFill="1" applyBorder="1" applyAlignment="1">
      <alignment horizontal="left" vertical="center" wrapText="1"/>
    </xf>
    <xf numFmtId="49" fontId="47" fillId="11" borderId="2" xfId="2" applyNumberFormat="1" applyFont="1" applyFill="1" applyBorder="1" applyAlignment="1">
      <alignment horizontal="left" vertical="center" wrapText="1"/>
    </xf>
    <xf numFmtId="49" fontId="47" fillId="11" borderId="3" xfId="2" applyNumberFormat="1" applyFont="1" applyFill="1" applyBorder="1" applyAlignment="1">
      <alignment horizontal="left" vertical="center" wrapText="1"/>
    </xf>
    <xf numFmtId="49" fontId="47" fillId="11" borderId="49" xfId="2" applyNumberFormat="1" applyFont="1" applyFill="1" applyBorder="1" applyAlignment="1">
      <alignment horizontal="left" vertical="center" wrapText="1"/>
    </xf>
    <xf numFmtId="49" fontId="47" fillId="11" borderId="0" xfId="2" applyNumberFormat="1" applyFont="1" applyFill="1" applyAlignment="1">
      <alignment horizontal="left" vertical="center" wrapText="1"/>
    </xf>
    <xf numFmtId="49" fontId="47" fillId="11" borderId="5" xfId="2" applyNumberFormat="1" applyFont="1" applyFill="1" applyBorder="1" applyAlignment="1">
      <alignment horizontal="left" vertical="center" wrapText="1"/>
    </xf>
    <xf numFmtId="49" fontId="47" fillId="11" borderId="48" xfId="2" applyNumberFormat="1" applyFont="1" applyFill="1" applyBorder="1" applyAlignment="1">
      <alignment horizontal="left" vertical="center" wrapText="1"/>
    </xf>
    <xf numFmtId="49" fontId="47" fillId="11" borderId="96" xfId="2" applyNumberFormat="1" applyFont="1" applyFill="1" applyBorder="1" applyAlignment="1">
      <alignment horizontal="left" vertical="center" wrapText="1"/>
    </xf>
    <xf numFmtId="49" fontId="52" fillId="6" borderId="79" xfId="2" applyNumberFormat="1" applyFont="1" applyFill="1" applyBorder="1" applyAlignment="1" applyProtection="1">
      <alignment horizontal="left" vertical="top" wrapText="1"/>
      <protection locked="0"/>
    </xf>
    <xf numFmtId="0" fontId="53" fillId="6" borderId="80" xfId="3" applyFont="1" applyFill="1" applyBorder="1" applyAlignment="1" applyProtection="1">
      <alignment horizontal="left" vertical="top" wrapText="1"/>
      <protection locked="0"/>
    </xf>
    <xf numFmtId="0" fontId="14" fillId="4" borderId="97" xfId="2" applyFont="1" applyFill="1" applyBorder="1" applyAlignment="1">
      <alignment horizontal="right" wrapText="1"/>
    </xf>
    <xf numFmtId="0" fontId="14" fillId="4" borderId="98" xfId="2" applyFont="1" applyFill="1" applyBorder="1" applyAlignment="1">
      <alignment horizontal="right" wrapText="1"/>
    </xf>
    <xf numFmtId="0" fontId="23" fillId="4" borderId="100" xfId="2" applyFont="1" applyFill="1" applyBorder="1" applyAlignment="1">
      <alignment horizontal="right" vertical="center" wrapText="1"/>
    </xf>
    <xf numFmtId="0" fontId="23" fillId="4" borderId="101" xfId="2" applyFont="1" applyFill="1" applyBorder="1" applyAlignment="1">
      <alignment horizontal="right" vertical="center" wrapText="1"/>
    </xf>
    <xf numFmtId="0" fontId="63" fillId="4" borderId="44" xfId="2" applyFont="1" applyFill="1" applyBorder="1" applyAlignment="1">
      <alignment horizontal="center" vertical="center"/>
    </xf>
    <xf numFmtId="0" fontId="63" fillId="4" borderId="0" xfId="2" applyFont="1" applyFill="1" applyAlignment="1">
      <alignment horizontal="center" vertical="center"/>
    </xf>
    <xf numFmtId="166" fontId="57" fillId="7" borderId="0" xfId="2" applyNumberFormat="1" applyFont="1" applyFill="1" applyAlignment="1">
      <alignment horizontal="left"/>
    </xf>
    <xf numFmtId="0" fontId="24" fillId="7" borderId="46" xfId="2" applyFont="1" applyFill="1" applyBorder="1" applyAlignment="1">
      <alignment horizontal="left" wrapText="1"/>
    </xf>
    <xf numFmtId="49" fontId="24" fillId="7" borderId="46" xfId="2" applyNumberFormat="1" applyFont="1" applyFill="1" applyBorder="1" applyAlignment="1">
      <alignment horizontal="left" wrapText="1"/>
    </xf>
    <xf numFmtId="49" fontId="52" fillId="12" borderId="79" xfId="2" applyNumberFormat="1" applyFont="1" applyFill="1" applyBorder="1" applyAlignment="1" applyProtection="1">
      <alignment horizontal="left" vertical="top" wrapText="1"/>
      <protection locked="0"/>
    </xf>
    <xf numFmtId="0" fontId="53" fillId="12" borderId="80" xfId="3" applyFont="1" applyFill="1" applyBorder="1" applyAlignment="1" applyProtection="1">
      <alignment horizontal="left" vertical="top" wrapText="1"/>
      <protection locked="0"/>
    </xf>
    <xf numFmtId="49" fontId="47" fillId="11" borderId="115" xfId="2" applyNumberFormat="1" applyFont="1" applyFill="1" applyBorder="1" applyAlignment="1">
      <alignment horizontal="left" vertical="center" wrapText="1"/>
    </xf>
    <xf numFmtId="49" fontId="47" fillId="11" borderId="116" xfId="2" applyNumberFormat="1" applyFont="1" applyFill="1" applyBorder="1" applyAlignment="1">
      <alignment horizontal="left" vertical="center" wrapText="1"/>
    </xf>
    <xf numFmtId="49" fontId="47" fillId="11" borderId="117" xfId="2" applyNumberFormat="1" applyFont="1" applyFill="1" applyBorder="1" applyAlignment="1">
      <alignment horizontal="left" vertical="center" wrapText="1"/>
    </xf>
    <xf numFmtId="49" fontId="52" fillId="14" borderId="79" xfId="2" applyNumberFormat="1" applyFont="1" applyFill="1" applyBorder="1" applyAlignment="1" applyProtection="1">
      <alignment horizontal="left" vertical="top" wrapText="1"/>
      <protection locked="0"/>
    </xf>
    <xf numFmtId="0" fontId="53" fillId="14" borderId="80" xfId="3" applyFont="1" applyFill="1" applyBorder="1" applyAlignment="1" applyProtection="1">
      <alignment horizontal="left" vertical="top" wrapText="1"/>
      <protection locked="0"/>
    </xf>
    <xf numFmtId="0" fontId="10" fillId="2" borderId="122" xfId="2" applyFont="1" applyFill="1" applyBorder="1" applyAlignment="1">
      <alignment horizontal="left" wrapText="1"/>
    </xf>
    <xf numFmtId="0" fontId="10" fillId="2" borderId="119" xfId="2" applyFont="1" applyFill="1" applyBorder="1" applyAlignment="1">
      <alignment horizontal="left" wrapText="1"/>
    </xf>
    <xf numFmtId="166" fontId="22" fillId="3" borderId="28" xfId="2" applyNumberFormat="1" applyFont="1" applyFill="1" applyBorder="1" applyAlignment="1">
      <alignment horizontal="right" vertical="center"/>
    </xf>
    <xf numFmtId="166" fontId="22" fillId="3" borderId="30" xfId="2" applyNumberFormat="1" applyFont="1" applyFill="1" applyBorder="1" applyAlignment="1">
      <alignment vertical="center"/>
    </xf>
  </cellXfs>
  <cellStyles count="7">
    <cellStyle name="Prozent 2" xfId="4" xr:uid="{6E4B7844-2B97-443B-BA58-238230B3BF2F}"/>
    <cellStyle name="Standard" xfId="0" builtinId="0"/>
    <cellStyle name="Standard 2" xfId="1" xr:uid="{69E99E79-FADA-4748-BF1B-B51CF4E11D03}"/>
    <cellStyle name="Standard 2 2" xfId="3" xr:uid="{86E99EEF-1C2E-4D44-8DB4-49596C2E7D26}"/>
    <cellStyle name="Standard_Erstbesuchs-Kalkulation 2001 HP 9-2001_Pflegevisiten-Check 2013" xfId="5" xr:uid="{16D1117E-5919-4CC4-8D2C-8C053CF2C523}"/>
    <cellStyle name="Standard_geteilte Einsaetze 2013" xfId="6" xr:uid="{0D92779F-4F06-4E65-88D6-6AF505155577}"/>
    <cellStyle name="Standard_Kalkulation von Stundensätzen 2000" xfId="2" xr:uid="{EC6B8E46-B83E-465F-A4FE-0F848FA7910B}"/>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174625</xdr:colOff>
      <xdr:row>196</xdr:row>
      <xdr:rowOff>84662</xdr:rowOff>
    </xdr:from>
    <xdr:to>
      <xdr:col>5</xdr:col>
      <xdr:colOff>973671</xdr:colOff>
      <xdr:row>197</xdr:row>
      <xdr:rowOff>137582</xdr:rowOff>
    </xdr:to>
    <xdr:sp macro="" textlink="">
      <xdr:nvSpPr>
        <xdr:cNvPr id="2" name="Pfeil: nach oben gebogen 1">
          <a:extLst>
            <a:ext uri="{FF2B5EF4-FFF2-40B4-BE49-F238E27FC236}">
              <a16:creationId xmlns:a16="http://schemas.microsoft.com/office/drawing/2014/main" id="{45D8B559-E0F3-43BC-8058-2E588A8B5C7F}"/>
            </a:ext>
          </a:extLst>
        </xdr:cNvPr>
        <xdr:cNvSpPr/>
      </xdr:nvSpPr>
      <xdr:spPr>
        <a:xfrm>
          <a:off x="8112125" y="60422362"/>
          <a:ext cx="799046" cy="560920"/>
        </a:xfrm>
        <a:prstGeom prst="bentUpArrow">
          <a:avLst>
            <a:gd name="adj1" fmla="val 34722"/>
            <a:gd name="adj2" fmla="val 33333"/>
            <a:gd name="adj3" fmla="val 41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184152</xdr:colOff>
      <xdr:row>198</xdr:row>
      <xdr:rowOff>319609</xdr:rowOff>
    </xdr:from>
    <xdr:to>
      <xdr:col>5</xdr:col>
      <xdr:colOff>979752</xdr:colOff>
      <xdr:row>199</xdr:row>
      <xdr:rowOff>347129</xdr:rowOff>
    </xdr:to>
    <xdr:sp macro="" textlink="">
      <xdr:nvSpPr>
        <xdr:cNvPr id="3" name="Pfeil: nach oben gebogen 2">
          <a:extLst>
            <a:ext uri="{FF2B5EF4-FFF2-40B4-BE49-F238E27FC236}">
              <a16:creationId xmlns:a16="http://schemas.microsoft.com/office/drawing/2014/main" id="{C431E2B4-72CE-4DB2-9C55-3CA0C04068BE}"/>
            </a:ext>
          </a:extLst>
        </xdr:cNvPr>
        <xdr:cNvSpPr/>
      </xdr:nvSpPr>
      <xdr:spPr>
        <a:xfrm rot="10800000" flipH="1">
          <a:off x="8121652" y="60476334"/>
          <a:ext cx="795600" cy="433920"/>
        </a:xfrm>
        <a:prstGeom prst="bentUpArrow">
          <a:avLst>
            <a:gd name="adj1" fmla="val 34722"/>
            <a:gd name="adj2" fmla="val 33333"/>
            <a:gd name="adj3" fmla="val 41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174625</xdr:colOff>
      <xdr:row>237</xdr:row>
      <xdr:rowOff>84662</xdr:rowOff>
    </xdr:from>
    <xdr:to>
      <xdr:col>5</xdr:col>
      <xdr:colOff>973671</xdr:colOff>
      <xdr:row>238</xdr:row>
      <xdr:rowOff>137582</xdr:rowOff>
    </xdr:to>
    <xdr:sp macro="" textlink="">
      <xdr:nvSpPr>
        <xdr:cNvPr id="4" name="Pfeil: nach oben gebogen 3">
          <a:extLst>
            <a:ext uri="{FF2B5EF4-FFF2-40B4-BE49-F238E27FC236}">
              <a16:creationId xmlns:a16="http://schemas.microsoft.com/office/drawing/2014/main" id="{89201E79-B995-4137-97E1-2DADBF1BFC3A}"/>
            </a:ext>
          </a:extLst>
        </xdr:cNvPr>
        <xdr:cNvSpPr/>
      </xdr:nvSpPr>
      <xdr:spPr>
        <a:xfrm>
          <a:off x="8112125" y="75125787"/>
          <a:ext cx="799046" cy="560920"/>
        </a:xfrm>
        <a:prstGeom prst="bentUpArrow">
          <a:avLst>
            <a:gd name="adj1" fmla="val 34722"/>
            <a:gd name="adj2" fmla="val 33333"/>
            <a:gd name="adj3" fmla="val 41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184152</xdr:colOff>
      <xdr:row>239</xdr:row>
      <xdr:rowOff>329134</xdr:rowOff>
    </xdr:from>
    <xdr:to>
      <xdr:col>5</xdr:col>
      <xdr:colOff>979752</xdr:colOff>
      <xdr:row>240</xdr:row>
      <xdr:rowOff>356654</xdr:rowOff>
    </xdr:to>
    <xdr:sp macro="" textlink="">
      <xdr:nvSpPr>
        <xdr:cNvPr id="5" name="Pfeil: nach oben gebogen 4">
          <a:extLst>
            <a:ext uri="{FF2B5EF4-FFF2-40B4-BE49-F238E27FC236}">
              <a16:creationId xmlns:a16="http://schemas.microsoft.com/office/drawing/2014/main" id="{5E9C8457-13FF-4687-AC7D-81C8719815B6}"/>
            </a:ext>
          </a:extLst>
        </xdr:cNvPr>
        <xdr:cNvSpPr/>
      </xdr:nvSpPr>
      <xdr:spPr>
        <a:xfrm rot="10800000" flipH="1">
          <a:off x="8121652" y="74874959"/>
          <a:ext cx="795600" cy="433920"/>
        </a:xfrm>
        <a:prstGeom prst="bentUpArrow">
          <a:avLst>
            <a:gd name="adj1" fmla="val 34722"/>
            <a:gd name="adj2" fmla="val 33333"/>
            <a:gd name="adj3" fmla="val 4166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3057525</xdr:colOff>
      <xdr:row>32</xdr:row>
      <xdr:rowOff>76200</xdr:rowOff>
    </xdr:from>
    <xdr:to>
      <xdr:col>3</xdr:col>
      <xdr:colOff>1314450</xdr:colOff>
      <xdr:row>32</xdr:row>
      <xdr:rowOff>238125</xdr:rowOff>
    </xdr:to>
    <xdr:sp macro="" textlink="">
      <xdr:nvSpPr>
        <xdr:cNvPr id="2" name="AutoShape 1">
          <a:extLst>
            <a:ext uri="{FF2B5EF4-FFF2-40B4-BE49-F238E27FC236}">
              <a16:creationId xmlns:a16="http://schemas.microsoft.com/office/drawing/2014/main" id="{84D8C1CF-29C3-4146-B4CF-ACDD3F62F9F9}"/>
            </a:ext>
          </a:extLst>
        </xdr:cNvPr>
        <xdr:cNvSpPr>
          <a:spLocks noChangeArrowheads="1"/>
        </xdr:cNvSpPr>
      </xdr:nvSpPr>
      <xdr:spPr bwMode="auto">
        <a:xfrm>
          <a:off x="3371850" y="13611225"/>
          <a:ext cx="2733675" cy="161925"/>
        </a:xfrm>
        <a:prstGeom prst="rightArrow">
          <a:avLst>
            <a:gd name="adj1" fmla="val 54546"/>
            <a:gd name="adj2" fmla="val 78550"/>
          </a:avLst>
        </a:prstGeom>
        <a:solidFill>
          <a:srgbClr val="CCCCFF"/>
        </a:solidFill>
        <a:ln w="9525">
          <a:solidFill>
            <a:srgbClr val="6666FF"/>
          </a:solidFill>
          <a:miter lim="800000"/>
          <a:headEnd/>
          <a:tailEnd/>
        </a:ln>
      </xdr:spPr>
    </xdr:sp>
    <xdr:clientData/>
  </xdr:twoCellAnchor>
  <xdr:twoCellAnchor>
    <xdr:from>
      <xdr:col>4</xdr:col>
      <xdr:colOff>304800</xdr:colOff>
      <xdr:row>61</xdr:row>
      <xdr:rowOff>0</xdr:rowOff>
    </xdr:from>
    <xdr:to>
      <xdr:col>5</xdr:col>
      <xdr:colOff>1276350</xdr:colOff>
      <xdr:row>61</xdr:row>
      <xdr:rowOff>247650</xdr:rowOff>
    </xdr:to>
    <xdr:sp macro="" textlink="">
      <xdr:nvSpPr>
        <xdr:cNvPr id="3" name="AutoShape 2">
          <a:extLst>
            <a:ext uri="{FF2B5EF4-FFF2-40B4-BE49-F238E27FC236}">
              <a16:creationId xmlns:a16="http://schemas.microsoft.com/office/drawing/2014/main" id="{5484148F-504E-458B-9EDC-48F7AA3C1A67}"/>
            </a:ext>
          </a:extLst>
        </xdr:cNvPr>
        <xdr:cNvSpPr>
          <a:spLocks noChangeArrowheads="1"/>
        </xdr:cNvSpPr>
      </xdr:nvSpPr>
      <xdr:spPr bwMode="auto">
        <a:xfrm>
          <a:off x="6410325" y="23723600"/>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twoCellAnchor>
    <xdr:from>
      <xdr:col>4</xdr:col>
      <xdr:colOff>304800</xdr:colOff>
      <xdr:row>85</xdr:row>
      <xdr:rowOff>0</xdr:rowOff>
    </xdr:from>
    <xdr:to>
      <xdr:col>5</xdr:col>
      <xdr:colOff>1276350</xdr:colOff>
      <xdr:row>85</xdr:row>
      <xdr:rowOff>247650</xdr:rowOff>
    </xdr:to>
    <xdr:sp macro="" textlink="">
      <xdr:nvSpPr>
        <xdr:cNvPr id="4" name="AutoShape 2">
          <a:extLst>
            <a:ext uri="{FF2B5EF4-FFF2-40B4-BE49-F238E27FC236}">
              <a16:creationId xmlns:a16="http://schemas.microsoft.com/office/drawing/2014/main" id="{A32AE57D-DCBB-4978-8CB1-AF60E7F71837}"/>
            </a:ext>
          </a:extLst>
        </xdr:cNvPr>
        <xdr:cNvSpPr>
          <a:spLocks noChangeArrowheads="1"/>
        </xdr:cNvSpPr>
      </xdr:nvSpPr>
      <xdr:spPr bwMode="auto">
        <a:xfrm>
          <a:off x="6410325" y="31965900"/>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twoCellAnchor>
    <xdr:from>
      <xdr:col>1</xdr:col>
      <xdr:colOff>3057525</xdr:colOff>
      <xdr:row>113</xdr:row>
      <xdr:rowOff>76200</xdr:rowOff>
    </xdr:from>
    <xdr:to>
      <xdr:col>3</xdr:col>
      <xdr:colOff>1314450</xdr:colOff>
      <xdr:row>113</xdr:row>
      <xdr:rowOff>238125</xdr:rowOff>
    </xdr:to>
    <xdr:sp macro="" textlink="">
      <xdr:nvSpPr>
        <xdr:cNvPr id="5" name="AutoShape 1">
          <a:extLst>
            <a:ext uri="{FF2B5EF4-FFF2-40B4-BE49-F238E27FC236}">
              <a16:creationId xmlns:a16="http://schemas.microsoft.com/office/drawing/2014/main" id="{81C04F18-F889-42BB-96E8-730BCAF69A1A}"/>
            </a:ext>
          </a:extLst>
        </xdr:cNvPr>
        <xdr:cNvSpPr>
          <a:spLocks noChangeArrowheads="1"/>
        </xdr:cNvSpPr>
      </xdr:nvSpPr>
      <xdr:spPr bwMode="auto">
        <a:xfrm>
          <a:off x="3371850" y="42973625"/>
          <a:ext cx="2733675" cy="161925"/>
        </a:xfrm>
        <a:prstGeom prst="rightArrow">
          <a:avLst>
            <a:gd name="adj1" fmla="val 54546"/>
            <a:gd name="adj2" fmla="val 78550"/>
          </a:avLst>
        </a:prstGeom>
        <a:solidFill>
          <a:srgbClr val="CCCCFF"/>
        </a:solidFill>
        <a:ln w="9525">
          <a:solidFill>
            <a:srgbClr val="6666FF"/>
          </a:solidFill>
          <a:miter lim="800000"/>
          <a:headEnd/>
          <a:tailEnd/>
        </a:ln>
      </xdr:spPr>
    </xdr:sp>
    <xdr:clientData/>
  </xdr:twoCellAnchor>
  <xdr:twoCellAnchor>
    <xdr:from>
      <xdr:col>4</xdr:col>
      <xdr:colOff>304800</xdr:colOff>
      <xdr:row>142</xdr:row>
      <xdr:rowOff>0</xdr:rowOff>
    </xdr:from>
    <xdr:to>
      <xdr:col>5</xdr:col>
      <xdr:colOff>1276350</xdr:colOff>
      <xdr:row>142</xdr:row>
      <xdr:rowOff>247650</xdr:rowOff>
    </xdr:to>
    <xdr:sp macro="" textlink="">
      <xdr:nvSpPr>
        <xdr:cNvPr id="6" name="AutoShape 2">
          <a:extLst>
            <a:ext uri="{FF2B5EF4-FFF2-40B4-BE49-F238E27FC236}">
              <a16:creationId xmlns:a16="http://schemas.microsoft.com/office/drawing/2014/main" id="{DA0BD52A-DF28-4471-8C63-A33979BC25C9}"/>
            </a:ext>
          </a:extLst>
        </xdr:cNvPr>
        <xdr:cNvSpPr>
          <a:spLocks noChangeArrowheads="1"/>
        </xdr:cNvSpPr>
      </xdr:nvSpPr>
      <xdr:spPr bwMode="auto">
        <a:xfrm>
          <a:off x="6410325" y="53282850"/>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twoCellAnchor>
    <xdr:from>
      <xdr:col>4</xdr:col>
      <xdr:colOff>304800</xdr:colOff>
      <xdr:row>166</xdr:row>
      <xdr:rowOff>0</xdr:rowOff>
    </xdr:from>
    <xdr:to>
      <xdr:col>5</xdr:col>
      <xdr:colOff>1276350</xdr:colOff>
      <xdr:row>166</xdr:row>
      <xdr:rowOff>247650</xdr:rowOff>
    </xdr:to>
    <xdr:sp macro="" textlink="">
      <xdr:nvSpPr>
        <xdr:cNvPr id="7" name="AutoShape 2">
          <a:extLst>
            <a:ext uri="{FF2B5EF4-FFF2-40B4-BE49-F238E27FC236}">
              <a16:creationId xmlns:a16="http://schemas.microsoft.com/office/drawing/2014/main" id="{D3606363-9ECE-4FEA-A9E7-72005110289F}"/>
            </a:ext>
          </a:extLst>
        </xdr:cNvPr>
        <xdr:cNvSpPr>
          <a:spLocks noChangeArrowheads="1"/>
        </xdr:cNvSpPr>
      </xdr:nvSpPr>
      <xdr:spPr bwMode="auto">
        <a:xfrm>
          <a:off x="6410325" y="61737875"/>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twoCellAnchor>
    <xdr:from>
      <xdr:col>1</xdr:col>
      <xdr:colOff>3057525</xdr:colOff>
      <xdr:row>194</xdr:row>
      <xdr:rowOff>76200</xdr:rowOff>
    </xdr:from>
    <xdr:to>
      <xdr:col>3</xdr:col>
      <xdr:colOff>1314450</xdr:colOff>
      <xdr:row>194</xdr:row>
      <xdr:rowOff>238125</xdr:rowOff>
    </xdr:to>
    <xdr:sp macro="" textlink="">
      <xdr:nvSpPr>
        <xdr:cNvPr id="8" name="AutoShape 1">
          <a:extLst>
            <a:ext uri="{FF2B5EF4-FFF2-40B4-BE49-F238E27FC236}">
              <a16:creationId xmlns:a16="http://schemas.microsoft.com/office/drawing/2014/main" id="{11F546B8-0B49-41DE-A286-85EAF85CAAC4}"/>
            </a:ext>
          </a:extLst>
        </xdr:cNvPr>
        <xdr:cNvSpPr>
          <a:spLocks noChangeArrowheads="1"/>
        </xdr:cNvSpPr>
      </xdr:nvSpPr>
      <xdr:spPr bwMode="auto">
        <a:xfrm>
          <a:off x="3371850" y="72837675"/>
          <a:ext cx="2733675" cy="161925"/>
        </a:xfrm>
        <a:prstGeom prst="rightArrow">
          <a:avLst>
            <a:gd name="adj1" fmla="val 54546"/>
            <a:gd name="adj2" fmla="val 78550"/>
          </a:avLst>
        </a:prstGeom>
        <a:solidFill>
          <a:srgbClr val="CCCCFF"/>
        </a:solidFill>
        <a:ln w="9525">
          <a:solidFill>
            <a:srgbClr val="6666FF"/>
          </a:solidFill>
          <a:miter lim="800000"/>
          <a:headEnd/>
          <a:tailEnd/>
        </a:ln>
      </xdr:spPr>
    </xdr:sp>
    <xdr:clientData/>
  </xdr:twoCellAnchor>
  <xdr:twoCellAnchor>
    <xdr:from>
      <xdr:col>4</xdr:col>
      <xdr:colOff>304800</xdr:colOff>
      <xdr:row>223</xdr:row>
      <xdr:rowOff>0</xdr:rowOff>
    </xdr:from>
    <xdr:to>
      <xdr:col>5</xdr:col>
      <xdr:colOff>1276350</xdr:colOff>
      <xdr:row>223</xdr:row>
      <xdr:rowOff>247650</xdr:rowOff>
    </xdr:to>
    <xdr:sp macro="" textlink="">
      <xdr:nvSpPr>
        <xdr:cNvPr id="9" name="AutoShape 2">
          <a:extLst>
            <a:ext uri="{FF2B5EF4-FFF2-40B4-BE49-F238E27FC236}">
              <a16:creationId xmlns:a16="http://schemas.microsoft.com/office/drawing/2014/main" id="{7E8AD23A-B4F6-4DA2-B231-D1C9BECA584E}"/>
            </a:ext>
          </a:extLst>
        </xdr:cNvPr>
        <xdr:cNvSpPr>
          <a:spLocks noChangeArrowheads="1"/>
        </xdr:cNvSpPr>
      </xdr:nvSpPr>
      <xdr:spPr bwMode="auto">
        <a:xfrm>
          <a:off x="6410325" y="83207225"/>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twoCellAnchor>
    <xdr:from>
      <xdr:col>4</xdr:col>
      <xdr:colOff>304800</xdr:colOff>
      <xdr:row>247</xdr:row>
      <xdr:rowOff>0</xdr:rowOff>
    </xdr:from>
    <xdr:to>
      <xdr:col>5</xdr:col>
      <xdr:colOff>1276350</xdr:colOff>
      <xdr:row>247</xdr:row>
      <xdr:rowOff>247650</xdr:rowOff>
    </xdr:to>
    <xdr:sp macro="" textlink="">
      <xdr:nvSpPr>
        <xdr:cNvPr id="10" name="AutoShape 2">
          <a:extLst>
            <a:ext uri="{FF2B5EF4-FFF2-40B4-BE49-F238E27FC236}">
              <a16:creationId xmlns:a16="http://schemas.microsoft.com/office/drawing/2014/main" id="{60AFC187-5AE6-48C4-9115-C2C44E5B8E2C}"/>
            </a:ext>
          </a:extLst>
        </xdr:cNvPr>
        <xdr:cNvSpPr>
          <a:spLocks noChangeArrowheads="1"/>
        </xdr:cNvSpPr>
      </xdr:nvSpPr>
      <xdr:spPr bwMode="auto">
        <a:xfrm>
          <a:off x="6410325" y="91700350"/>
          <a:ext cx="2228850" cy="247650"/>
        </a:xfrm>
        <a:prstGeom prst="rightArrow">
          <a:avLst>
            <a:gd name="adj1" fmla="val 54546"/>
            <a:gd name="adj2" fmla="val 41875"/>
          </a:avLst>
        </a:prstGeom>
        <a:solidFill>
          <a:srgbClr val="CCCCFF"/>
        </a:solidFill>
        <a:ln w="9525">
          <a:solidFill>
            <a:srgbClr val="6666FF"/>
          </a:solidFill>
          <a:miter lim="800000"/>
          <a:headEnd/>
          <a:tailEnd/>
        </a:ln>
      </xdr:spPr>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0B6E-9297-471E-98B5-ED6D011837C6}">
  <sheetPr>
    <tabColor indexed="50"/>
    <pageSetUpPr fitToPage="1"/>
  </sheetPr>
  <dimension ref="A1:X42"/>
  <sheetViews>
    <sheetView zoomScale="85" zoomScaleNormal="85" workbookViewId="0"/>
  </sheetViews>
  <sheetFormatPr baseColWidth="10" defaultColWidth="10.1328125" defaultRowHeight="12.75"/>
  <cols>
    <col min="1" max="1" width="3" style="368" customWidth="1"/>
    <col min="2" max="9" width="11.86328125" style="368" customWidth="1"/>
    <col min="10" max="12" width="3" style="368" customWidth="1"/>
    <col min="13" max="23" width="10.1328125" style="368"/>
    <col min="24" max="24" width="3" style="368" customWidth="1"/>
    <col min="25" max="16384" width="10.1328125" style="368"/>
  </cols>
  <sheetData>
    <row r="1" spans="1:24" ht="8.25" customHeight="1" thickTop="1">
      <c r="A1" s="365"/>
      <c r="B1" s="366"/>
      <c r="C1" s="366"/>
      <c r="D1" s="366"/>
      <c r="E1" s="366"/>
      <c r="F1" s="366"/>
      <c r="G1" s="366"/>
      <c r="H1" s="366"/>
      <c r="I1" s="366"/>
      <c r="J1" s="367"/>
      <c r="L1" s="369"/>
      <c r="M1" s="370"/>
      <c r="N1" s="370"/>
      <c r="O1" s="370"/>
      <c r="P1" s="370"/>
      <c r="Q1" s="370"/>
      <c r="R1" s="370"/>
      <c r="S1" s="370"/>
      <c r="T1" s="370"/>
      <c r="U1" s="370"/>
      <c r="V1" s="370"/>
      <c r="W1" s="370"/>
      <c r="X1" s="371"/>
    </row>
    <row r="2" spans="1:24" ht="16.899999999999999">
      <c r="A2" s="372"/>
      <c r="B2" s="373" t="s">
        <v>146</v>
      </c>
      <c r="C2" s="374"/>
      <c r="D2" s="374"/>
      <c r="E2" s="374"/>
      <c r="F2" s="374"/>
      <c r="G2" s="374"/>
      <c r="H2" s="374"/>
      <c r="I2" s="374"/>
      <c r="J2" s="375"/>
      <c r="L2" s="376"/>
      <c r="M2" s="412" t="str">
        <f>CONCATENATE("Erläuterungen zum Verständnis der EXCEL-Tabelle 
",B3)</f>
        <v>Erläuterungen zum Verständnis der EXCEL-Tabelle 
Kalkulation von Stundensätzen im SGB XI</v>
      </c>
      <c r="N2" s="412"/>
      <c r="O2" s="412"/>
      <c r="P2" s="412"/>
      <c r="Q2" s="412"/>
      <c r="R2" s="412"/>
      <c r="S2" s="412"/>
      <c r="T2" s="412"/>
      <c r="U2" s="377"/>
      <c r="V2" s="377"/>
      <c r="W2" s="378"/>
      <c r="X2" s="379"/>
    </row>
    <row r="3" spans="1:24" ht="17.649999999999999">
      <c r="A3" s="372"/>
      <c r="B3" s="380" t="s">
        <v>147</v>
      </c>
      <c r="C3" s="374"/>
      <c r="D3" s="374"/>
      <c r="E3" s="374"/>
      <c r="F3" s="374"/>
      <c r="G3" s="374"/>
      <c r="H3" s="374"/>
      <c r="I3" s="410" t="s">
        <v>208</v>
      </c>
      <c r="J3" s="375"/>
      <c r="L3" s="376"/>
      <c r="M3" s="412"/>
      <c r="N3" s="412"/>
      <c r="O3" s="412"/>
      <c r="P3" s="412"/>
      <c r="Q3" s="412"/>
      <c r="R3" s="412"/>
      <c r="S3" s="412"/>
      <c r="T3" s="412"/>
      <c r="U3" s="377"/>
      <c r="V3" s="377"/>
      <c r="W3" s="378"/>
      <c r="X3" s="379"/>
    </row>
    <row r="4" spans="1:24" ht="15" customHeight="1">
      <c r="A4" s="372"/>
      <c r="B4" s="381"/>
      <c r="C4" s="374"/>
      <c r="D4" s="374"/>
      <c r="E4" s="374"/>
      <c r="F4" s="374"/>
      <c r="G4" s="374"/>
      <c r="H4" s="374"/>
      <c r="I4" s="411">
        <v>45537</v>
      </c>
      <c r="J4" s="375"/>
      <c r="L4" s="376"/>
      <c r="M4" s="378"/>
      <c r="N4" s="378"/>
      <c r="O4" s="378"/>
      <c r="P4" s="378"/>
      <c r="Q4" s="378"/>
      <c r="R4" s="378"/>
      <c r="S4" s="378"/>
      <c r="T4" s="378"/>
      <c r="U4" s="378"/>
      <c r="V4" s="378"/>
      <c r="W4" s="378"/>
      <c r="X4" s="379"/>
    </row>
    <row r="5" spans="1:24" ht="15" customHeight="1">
      <c r="A5" s="372"/>
      <c r="B5" s="381" t="s">
        <v>164</v>
      </c>
      <c r="C5" s="374"/>
      <c r="D5" s="374"/>
      <c r="E5" s="374"/>
      <c r="F5" s="374"/>
      <c r="G5" s="374"/>
      <c r="H5" s="374"/>
      <c r="I5" s="413" t="s">
        <v>209</v>
      </c>
      <c r="J5" s="375"/>
      <c r="L5" s="376"/>
      <c r="M5" s="415" t="s">
        <v>169</v>
      </c>
      <c r="N5" s="415"/>
      <c r="O5" s="415"/>
      <c r="P5" s="415"/>
      <c r="Q5" s="415"/>
      <c r="R5" s="415"/>
      <c r="S5" s="415"/>
      <c r="T5" s="415"/>
      <c r="U5" s="415"/>
      <c r="V5" s="415"/>
      <c r="W5" s="415"/>
      <c r="X5" s="379"/>
    </row>
    <row r="6" spans="1:24" ht="15" customHeight="1">
      <c r="A6" s="372"/>
      <c r="B6" s="381" t="s">
        <v>148</v>
      </c>
      <c r="C6" s="374"/>
      <c r="D6" s="374"/>
      <c r="E6" s="374"/>
      <c r="F6" s="374"/>
      <c r="G6" s="374"/>
      <c r="H6" s="374"/>
      <c r="I6" s="414"/>
      <c r="J6" s="375"/>
      <c r="L6" s="376"/>
      <c r="M6" s="415"/>
      <c r="N6" s="415"/>
      <c r="O6" s="415"/>
      <c r="P6" s="415"/>
      <c r="Q6" s="415"/>
      <c r="R6" s="415"/>
      <c r="S6" s="415"/>
      <c r="T6" s="415"/>
      <c r="U6" s="415"/>
      <c r="V6" s="415"/>
      <c r="W6" s="415"/>
      <c r="X6" s="379"/>
    </row>
    <row r="7" spans="1:24" ht="15" customHeight="1">
      <c r="A7" s="372"/>
      <c r="B7" s="381" t="s">
        <v>176</v>
      </c>
      <c r="C7" s="374"/>
      <c r="D7" s="374"/>
      <c r="E7" s="374"/>
      <c r="F7" s="374"/>
      <c r="G7" s="374"/>
      <c r="H7" s="374"/>
      <c r="I7" s="374"/>
      <c r="J7" s="375"/>
      <c r="L7" s="376"/>
      <c r="M7" s="382" t="s">
        <v>149</v>
      </c>
      <c r="N7" s="383"/>
      <c r="O7" s="383"/>
      <c r="P7" s="383"/>
      <c r="Q7" s="383"/>
      <c r="R7" s="383"/>
      <c r="S7" s="383"/>
      <c r="T7" s="383"/>
      <c r="U7" s="383"/>
      <c r="V7" s="383"/>
      <c r="W7" s="384"/>
      <c r="X7" s="379"/>
    </row>
    <row r="8" spans="1:24" ht="15" customHeight="1">
      <c r="A8" s="372"/>
      <c r="B8" s="385" t="s">
        <v>185</v>
      </c>
      <c r="C8" s="374"/>
      <c r="D8" s="374"/>
      <c r="E8" s="374"/>
      <c r="F8" s="374"/>
      <c r="G8" s="374"/>
      <c r="H8" s="374"/>
      <c r="I8" s="374"/>
      <c r="J8" s="375"/>
      <c r="L8" s="376"/>
      <c r="M8" s="386" t="s">
        <v>171</v>
      </c>
      <c r="N8" s="383"/>
      <c r="O8" s="383"/>
      <c r="P8" s="383"/>
      <c r="Q8" s="383"/>
      <c r="R8" s="383"/>
      <c r="S8" s="383"/>
      <c r="T8" s="383"/>
      <c r="U8" s="383"/>
      <c r="V8" s="383"/>
      <c r="W8" s="384"/>
      <c r="X8" s="379"/>
    </row>
    <row r="9" spans="1:24" ht="15" customHeight="1">
      <c r="A9" s="372"/>
      <c r="B9" s="381"/>
      <c r="C9" s="374"/>
      <c r="D9" s="374"/>
      <c r="E9" s="374"/>
      <c r="F9" s="374"/>
      <c r="G9" s="374"/>
      <c r="H9" s="374"/>
      <c r="I9" s="374"/>
      <c r="J9" s="375"/>
      <c r="L9" s="376"/>
      <c r="M9" s="386" t="s">
        <v>168</v>
      </c>
      <c r="N9" s="387"/>
      <c r="O9" s="387"/>
      <c r="P9" s="387"/>
      <c r="Q9" s="387"/>
      <c r="R9" s="387"/>
      <c r="S9" s="387"/>
      <c r="T9" s="387"/>
      <c r="U9" s="387"/>
      <c r="V9" s="387"/>
      <c r="W9" s="384"/>
      <c r="X9" s="379"/>
    </row>
    <row r="10" spans="1:24" ht="15" customHeight="1">
      <c r="A10" s="372"/>
      <c r="B10" s="381" t="s">
        <v>150</v>
      </c>
      <c r="C10" s="374"/>
      <c r="D10" s="374"/>
      <c r="E10" s="374"/>
      <c r="F10" s="374"/>
      <c r="G10" s="374"/>
      <c r="H10" s="374"/>
      <c r="I10" s="374"/>
      <c r="J10" s="375"/>
      <c r="L10" s="376"/>
      <c r="M10" s="386" t="s">
        <v>166</v>
      </c>
      <c r="N10" s="387"/>
      <c r="O10" s="387"/>
      <c r="P10" s="387"/>
      <c r="Q10" s="387"/>
      <c r="R10" s="387"/>
      <c r="S10" s="387"/>
      <c r="T10" s="387"/>
      <c r="U10" s="387"/>
      <c r="V10" s="387"/>
      <c r="W10" s="384"/>
      <c r="X10" s="379"/>
    </row>
    <row r="11" spans="1:24" ht="15" customHeight="1">
      <c r="A11" s="372"/>
      <c r="B11" s="381" t="s">
        <v>151</v>
      </c>
      <c r="C11" s="374"/>
      <c r="D11" s="374"/>
      <c r="E11" s="374"/>
      <c r="F11" s="374"/>
      <c r="G11" s="374"/>
      <c r="H11" s="374"/>
      <c r="I11" s="374"/>
      <c r="J11" s="375"/>
      <c r="L11" s="376"/>
      <c r="M11" s="386" t="s">
        <v>167</v>
      </c>
      <c r="N11" s="387"/>
      <c r="O11" s="387"/>
      <c r="P11" s="387"/>
      <c r="Q11" s="387"/>
      <c r="R11" s="387"/>
      <c r="S11" s="387"/>
      <c r="T11" s="387"/>
      <c r="U11" s="387"/>
      <c r="V11" s="387"/>
      <c r="W11" s="384"/>
      <c r="X11" s="379"/>
    </row>
    <row r="12" spans="1:24" ht="15" customHeight="1">
      <c r="A12" s="372"/>
      <c r="B12" s="388" t="s">
        <v>202</v>
      </c>
      <c r="C12" s="374"/>
      <c r="D12" s="374"/>
      <c r="E12" s="374"/>
      <c r="F12" s="374"/>
      <c r="G12" s="374"/>
      <c r="H12" s="374"/>
      <c r="I12" s="374"/>
      <c r="J12" s="375"/>
      <c r="L12" s="376"/>
      <c r="M12" s="386" t="s">
        <v>205</v>
      </c>
      <c r="N12" s="387"/>
      <c r="O12" s="387"/>
      <c r="P12" s="387"/>
      <c r="Q12" s="387"/>
      <c r="R12" s="387"/>
      <c r="S12" s="387"/>
      <c r="T12" s="387"/>
      <c r="U12" s="387"/>
      <c r="V12" s="387"/>
      <c r="W12" s="384"/>
      <c r="X12" s="379"/>
    </row>
    <row r="13" spans="1:24" ht="15" customHeight="1">
      <c r="A13" s="372"/>
      <c r="B13" s="388" t="s">
        <v>183</v>
      </c>
      <c r="C13" s="374"/>
      <c r="D13" s="374"/>
      <c r="E13" s="374"/>
      <c r="F13" s="374"/>
      <c r="G13" s="374"/>
      <c r="H13" s="374"/>
      <c r="I13" s="374"/>
      <c r="J13" s="375"/>
      <c r="L13" s="376"/>
      <c r="M13" s="386" t="s">
        <v>170</v>
      </c>
      <c r="N13" s="387"/>
      <c r="O13" s="387"/>
      <c r="P13" s="387"/>
      <c r="Q13" s="387"/>
      <c r="R13" s="387"/>
      <c r="S13" s="387"/>
      <c r="T13" s="387"/>
      <c r="U13" s="387"/>
      <c r="V13" s="387"/>
      <c r="W13" s="384"/>
      <c r="X13" s="379"/>
    </row>
    <row r="14" spans="1:24" ht="15" customHeight="1">
      <c r="A14" s="372"/>
      <c r="B14" s="388" t="s">
        <v>203</v>
      </c>
      <c r="C14" s="374"/>
      <c r="D14" s="374"/>
      <c r="E14" s="374"/>
      <c r="F14" s="374"/>
      <c r="G14" s="374"/>
      <c r="H14" s="374"/>
      <c r="I14" s="374"/>
      <c r="J14" s="375"/>
      <c r="L14" s="376"/>
      <c r="M14" s="386" t="s">
        <v>206</v>
      </c>
      <c r="N14" s="384"/>
      <c r="O14" s="384"/>
      <c r="P14" s="384"/>
      <c r="Q14" s="384"/>
      <c r="R14" s="384"/>
      <c r="S14" s="384"/>
      <c r="T14" s="384"/>
      <c r="U14" s="384"/>
      <c r="V14" s="384"/>
      <c r="W14" s="384"/>
      <c r="X14" s="379"/>
    </row>
    <row r="15" spans="1:24" ht="15" customHeight="1">
      <c r="A15" s="372"/>
      <c r="B15" s="389"/>
      <c r="C15" s="374"/>
      <c r="D15" s="374"/>
      <c r="E15" s="374"/>
      <c r="F15" s="374"/>
      <c r="G15" s="374"/>
      <c r="H15" s="374"/>
      <c r="I15" s="374"/>
      <c r="J15" s="375"/>
      <c r="L15" s="376"/>
      <c r="M15" s="384" t="s">
        <v>172</v>
      </c>
      <c r="N15" s="384"/>
      <c r="O15" s="384"/>
      <c r="P15" s="384"/>
      <c r="Q15" s="384"/>
      <c r="R15" s="384"/>
      <c r="S15" s="384"/>
      <c r="T15" s="384"/>
      <c r="U15" s="384"/>
      <c r="V15" s="384"/>
      <c r="W15" s="384"/>
      <c r="X15" s="379"/>
    </row>
    <row r="16" spans="1:24" ht="15" customHeight="1">
      <c r="A16" s="372"/>
      <c r="B16" s="381" t="s">
        <v>152</v>
      </c>
      <c r="C16" s="374"/>
      <c r="D16" s="374"/>
      <c r="E16" s="374"/>
      <c r="F16" s="374"/>
      <c r="G16" s="374"/>
      <c r="H16" s="374"/>
      <c r="I16" s="374"/>
      <c r="J16" s="375"/>
      <c r="L16" s="376"/>
      <c r="M16" s="384" t="s">
        <v>173</v>
      </c>
      <c r="N16" s="384"/>
      <c r="O16" s="384"/>
      <c r="P16" s="384"/>
      <c r="Q16" s="384"/>
      <c r="R16" s="384"/>
      <c r="S16" s="384"/>
      <c r="T16" s="384"/>
      <c r="U16" s="384"/>
      <c r="V16" s="384"/>
      <c r="W16" s="384"/>
      <c r="X16" s="379"/>
    </row>
    <row r="17" spans="1:24" ht="15" customHeight="1">
      <c r="A17" s="372"/>
      <c r="B17" s="381" t="s">
        <v>154</v>
      </c>
      <c r="C17" s="374"/>
      <c r="D17" s="374"/>
      <c r="E17" s="374"/>
      <c r="F17" s="374"/>
      <c r="G17" s="374"/>
      <c r="H17" s="374"/>
      <c r="I17" s="374"/>
      <c r="J17" s="375"/>
      <c r="L17" s="376"/>
      <c r="M17" s="386" t="s">
        <v>174</v>
      </c>
      <c r="N17" s="387"/>
      <c r="O17" s="387"/>
      <c r="P17" s="387"/>
      <c r="Q17" s="387"/>
      <c r="R17" s="387"/>
      <c r="S17" s="387"/>
      <c r="T17" s="387"/>
      <c r="U17" s="387"/>
      <c r="V17" s="387"/>
      <c r="W17" s="384"/>
      <c r="X17" s="379"/>
    </row>
    <row r="18" spans="1:24" ht="15" customHeight="1">
      <c r="A18" s="372"/>
      <c r="B18" s="381" t="s">
        <v>184</v>
      </c>
      <c r="C18" s="374"/>
      <c r="D18" s="374"/>
      <c r="E18" s="374"/>
      <c r="F18" s="374"/>
      <c r="G18" s="374"/>
      <c r="H18" s="374"/>
      <c r="I18" s="374"/>
      <c r="J18" s="375"/>
      <c r="L18" s="376"/>
      <c r="M18" s="386" t="s">
        <v>175</v>
      </c>
      <c r="N18" s="387"/>
      <c r="O18" s="387"/>
      <c r="P18" s="387"/>
      <c r="Q18" s="387"/>
      <c r="R18" s="387"/>
      <c r="S18" s="387"/>
      <c r="T18" s="387"/>
      <c r="U18" s="387"/>
      <c r="V18" s="387"/>
      <c r="W18" s="384"/>
      <c r="X18" s="379"/>
    </row>
    <row r="19" spans="1:24" ht="15" customHeight="1">
      <c r="A19" s="372"/>
      <c r="B19" s="385" t="s">
        <v>155</v>
      </c>
      <c r="C19" s="399"/>
      <c r="D19" s="399"/>
      <c r="E19" s="399"/>
      <c r="F19" s="399"/>
      <c r="G19" s="399"/>
      <c r="H19" s="399"/>
      <c r="I19" s="399"/>
      <c r="J19" s="375"/>
      <c r="L19" s="376"/>
      <c r="M19" s="386" t="s">
        <v>153</v>
      </c>
      <c r="N19" s="387"/>
      <c r="O19" s="387"/>
      <c r="P19" s="387"/>
      <c r="Q19" s="387"/>
      <c r="R19" s="387"/>
      <c r="S19" s="387"/>
      <c r="T19" s="387"/>
      <c r="U19" s="387"/>
      <c r="V19" s="387"/>
      <c r="W19" s="384"/>
      <c r="X19" s="379"/>
    </row>
    <row r="20" spans="1:24" ht="15" customHeight="1">
      <c r="A20" s="372"/>
      <c r="B20" s="381" t="s">
        <v>156</v>
      </c>
      <c r="C20" s="374"/>
      <c r="D20" s="374"/>
      <c r="E20" s="374"/>
      <c r="F20" s="374"/>
      <c r="G20" s="374"/>
      <c r="H20" s="374"/>
      <c r="I20" s="374"/>
      <c r="J20" s="375"/>
      <c r="L20" s="376"/>
      <c r="M20" s="390"/>
      <c r="N20" s="387"/>
      <c r="O20" s="387"/>
      <c r="P20" s="387"/>
      <c r="Q20" s="387"/>
      <c r="R20" s="387"/>
      <c r="S20" s="387"/>
      <c r="T20" s="387"/>
      <c r="U20" s="387"/>
      <c r="V20" s="387"/>
      <c r="W20" s="384"/>
      <c r="X20" s="379"/>
    </row>
    <row r="21" spans="1:24" ht="15" customHeight="1">
      <c r="A21" s="372"/>
      <c r="B21" s="400" t="s">
        <v>177</v>
      </c>
      <c r="C21" s="401"/>
      <c r="D21" s="401"/>
      <c r="E21" s="401"/>
      <c r="F21" s="381" t="s">
        <v>186</v>
      </c>
      <c r="G21" s="374"/>
      <c r="H21" s="374"/>
      <c r="I21" s="374"/>
      <c r="J21" s="375"/>
      <c r="L21" s="376"/>
      <c r="M21" s="378" t="str">
        <f>B37</f>
        <v xml:space="preserve">© 1995 - 2024 Thomas Sießegger </v>
      </c>
      <c r="N21" s="378"/>
      <c r="O21" s="378"/>
      <c r="P21" s="378"/>
      <c r="Q21" s="378"/>
      <c r="R21" s="378"/>
      <c r="S21" s="378"/>
      <c r="T21" s="378"/>
      <c r="U21" s="378"/>
      <c r="V21" s="378"/>
      <c r="W21" s="378"/>
      <c r="X21" s="379"/>
    </row>
    <row r="22" spans="1:24" ht="15" customHeight="1">
      <c r="A22" s="372"/>
      <c r="B22" s="381" t="s">
        <v>157</v>
      </c>
      <c r="C22" s="374"/>
      <c r="D22" s="374"/>
      <c r="E22" s="374"/>
      <c r="F22" s="374"/>
      <c r="G22" s="374"/>
      <c r="H22" s="374"/>
      <c r="I22" s="374"/>
      <c r="J22" s="375"/>
      <c r="L22" s="376"/>
      <c r="M22" s="378" t="str">
        <f>B38</f>
        <v>Ottenser Hauptstraße 14, 22765 Hamburg</v>
      </c>
      <c r="N22" s="378"/>
      <c r="O22" s="378"/>
      <c r="P22" s="378"/>
      <c r="Q22" s="378"/>
      <c r="R22" s="378"/>
      <c r="S22" s="378"/>
      <c r="T22" s="378"/>
      <c r="U22" s="378"/>
      <c r="V22" s="378"/>
      <c r="W22" s="378"/>
      <c r="X22" s="379"/>
    </row>
    <row r="23" spans="1:24" ht="15" customHeight="1">
      <c r="A23" s="372"/>
      <c r="B23" s="381"/>
      <c r="C23" s="374"/>
      <c r="D23" s="374"/>
      <c r="E23" s="374"/>
      <c r="F23" s="374"/>
      <c r="G23" s="374"/>
      <c r="H23" s="374"/>
      <c r="I23" s="374"/>
      <c r="J23" s="375"/>
      <c r="L23" s="376"/>
      <c r="M23" s="378" t="str">
        <f>B39</f>
        <v>Tel.: 040/39905902</v>
      </c>
      <c r="N23" s="378"/>
      <c r="O23" s="378"/>
      <c r="P23" s="378"/>
      <c r="Q23" s="378"/>
      <c r="R23" s="378"/>
      <c r="S23" s="378"/>
      <c r="T23" s="378"/>
      <c r="U23" s="378"/>
      <c r="V23" s="378"/>
      <c r="W23" s="378"/>
      <c r="X23" s="379"/>
    </row>
    <row r="24" spans="1:24" ht="15" customHeight="1">
      <c r="A24" s="372"/>
      <c r="B24" s="391" t="s">
        <v>158</v>
      </c>
      <c r="C24" s="374"/>
      <c r="D24" s="374"/>
      <c r="E24" s="374"/>
      <c r="F24" s="374"/>
      <c r="G24" s="374"/>
      <c r="H24" s="374"/>
      <c r="I24" s="374"/>
      <c r="J24" s="375"/>
      <c r="L24" s="376"/>
      <c r="M24" s="378" t="str">
        <f>B40</f>
        <v xml:space="preserve">E-Mail: sgb-xi-kalkulation@siessegger.de </v>
      </c>
      <c r="N24" s="378"/>
      <c r="O24" s="378"/>
      <c r="P24" s="378"/>
      <c r="Q24" s="378"/>
      <c r="R24" s="378"/>
      <c r="S24" s="378"/>
      <c r="T24" s="378"/>
      <c r="U24" s="378"/>
      <c r="V24" s="378"/>
      <c r="W24" s="378"/>
      <c r="X24" s="379"/>
    </row>
    <row r="25" spans="1:24" ht="15" customHeight="1" thickBot="1">
      <c r="A25" s="372"/>
      <c r="B25" s="391" t="s">
        <v>159</v>
      </c>
      <c r="C25" s="374"/>
      <c r="D25" s="374"/>
      <c r="E25" s="374"/>
      <c r="F25" s="374"/>
      <c r="G25" s="374"/>
      <c r="H25" s="374"/>
      <c r="I25" s="374"/>
      <c r="J25" s="375"/>
      <c r="L25" s="392"/>
      <c r="M25" s="393"/>
      <c r="N25" s="394"/>
      <c r="O25" s="394"/>
      <c r="P25" s="394"/>
      <c r="Q25" s="394"/>
      <c r="R25" s="394"/>
      <c r="S25" s="394"/>
      <c r="T25" s="394"/>
      <c r="U25" s="394"/>
      <c r="V25" s="394"/>
      <c r="W25" s="394"/>
      <c r="X25" s="395"/>
    </row>
    <row r="26" spans="1:24" ht="15" customHeight="1" thickTop="1">
      <c r="A26" s="372"/>
      <c r="B26" s="391" t="s">
        <v>160</v>
      </c>
      <c r="C26" s="374"/>
      <c r="D26" s="374"/>
      <c r="E26" s="374"/>
      <c r="F26" s="374"/>
      <c r="G26" s="374"/>
      <c r="H26" s="374"/>
      <c r="I26" s="374"/>
      <c r="J26" s="375"/>
    </row>
    <row r="27" spans="1:24" ht="15" customHeight="1">
      <c r="A27" s="372"/>
      <c r="B27" s="391" t="s">
        <v>165</v>
      </c>
      <c r="C27" s="374"/>
      <c r="D27" s="374"/>
      <c r="E27" s="374"/>
      <c r="F27" s="374"/>
      <c r="G27" s="374"/>
      <c r="H27" s="374"/>
      <c r="I27" s="374"/>
      <c r="J27" s="375"/>
    </row>
    <row r="28" spans="1:24" ht="15" customHeight="1">
      <c r="A28" s="372"/>
      <c r="B28" s="391"/>
      <c r="C28" s="374"/>
      <c r="D28" s="374"/>
      <c r="E28" s="374"/>
      <c r="F28" s="374"/>
      <c r="G28" s="374"/>
      <c r="H28" s="374"/>
      <c r="I28" s="374"/>
      <c r="J28" s="375"/>
    </row>
    <row r="29" spans="1:24" ht="15" customHeight="1">
      <c r="A29" s="372"/>
      <c r="B29" s="381" t="s">
        <v>178</v>
      </c>
      <c r="C29" s="374"/>
      <c r="D29" s="374"/>
      <c r="E29" s="374"/>
      <c r="F29" s="374"/>
      <c r="G29" s="374"/>
      <c r="H29" s="374"/>
      <c r="I29" s="374"/>
      <c r="J29" s="375"/>
    </row>
    <row r="30" spans="1:24" ht="15" customHeight="1">
      <c r="A30" s="372"/>
      <c r="B30" s="381" t="s">
        <v>161</v>
      </c>
      <c r="C30" s="374"/>
      <c r="D30" s="374"/>
      <c r="E30" s="374"/>
      <c r="F30" s="374"/>
      <c r="G30" s="374"/>
      <c r="H30" s="374"/>
      <c r="I30" s="374"/>
      <c r="J30" s="375"/>
    </row>
    <row r="31" spans="1:24" ht="15" customHeight="1">
      <c r="A31" s="372"/>
      <c r="B31" s="381" t="s">
        <v>162</v>
      </c>
      <c r="C31" s="374"/>
      <c r="D31" s="374"/>
      <c r="E31" s="374"/>
      <c r="F31" s="374"/>
      <c r="G31" s="374"/>
      <c r="H31" s="374"/>
      <c r="I31" s="374"/>
      <c r="J31" s="375"/>
    </row>
    <row r="32" spans="1:24" ht="15" customHeight="1">
      <c r="A32" s="372"/>
      <c r="B32" s="381" t="s">
        <v>179</v>
      </c>
      <c r="C32" s="374"/>
      <c r="D32" s="374"/>
      <c r="E32" s="374"/>
      <c r="F32" s="374"/>
      <c r="G32" s="374"/>
      <c r="H32" s="374"/>
      <c r="I32" s="374"/>
      <c r="J32" s="375"/>
    </row>
    <row r="33" spans="1:10" ht="15" customHeight="1">
      <c r="A33" s="372"/>
      <c r="B33" s="381" t="s">
        <v>180</v>
      </c>
      <c r="C33" s="374"/>
      <c r="D33" s="374"/>
      <c r="E33" s="374"/>
      <c r="F33" s="374"/>
      <c r="G33" s="374"/>
      <c r="H33" s="374"/>
      <c r="I33" s="374"/>
      <c r="J33" s="375"/>
    </row>
    <row r="34" spans="1:10" ht="15" customHeight="1">
      <c r="A34" s="372"/>
      <c r="B34" s="391" t="s">
        <v>181</v>
      </c>
      <c r="C34" s="374"/>
      <c r="D34" s="374"/>
      <c r="E34" s="374"/>
      <c r="F34" s="374"/>
      <c r="G34" s="374"/>
      <c r="H34" s="374"/>
      <c r="I34" s="374"/>
      <c r="J34" s="375"/>
    </row>
    <row r="35" spans="1:10" ht="15" customHeight="1">
      <c r="A35" s="372"/>
      <c r="B35" s="391" t="s">
        <v>182</v>
      </c>
      <c r="C35" s="374"/>
      <c r="D35" s="374"/>
      <c r="E35" s="374"/>
      <c r="F35" s="374"/>
      <c r="G35" s="374"/>
      <c r="H35" s="374"/>
      <c r="I35" s="374"/>
      <c r="J35" s="375"/>
    </row>
    <row r="36" spans="1:10" ht="15" customHeight="1">
      <c r="A36" s="372"/>
      <c r="B36" s="381"/>
      <c r="C36" s="374"/>
      <c r="D36" s="374"/>
      <c r="E36" s="374"/>
      <c r="F36" s="374"/>
      <c r="G36" s="374"/>
      <c r="H36" s="374"/>
      <c r="I36" s="374"/>
      <c r="J36" s="375"/>
    </row>
    <row r="37" spans="1:10">
      <c r="A37" s="372"/>
      <c r="B37" s="374" t="s">
        <v>210</v>
      </c>
      <c r="C37" s="374"/>
      <c r="D37" s="374"/>
      <c r="E37" s="374"/>
      <c r="F37" s="374"/>
      <c r="G37" s="374"/>
      <c r="H37" s="374"/>
      <c r="I37" s="374"/>
      <c r="J37" s="375"/>
    </row>
    <row r="38" spans="1:10">
      <c r="A38" s="372"/>
      <c r="B38" s="374" t="s">
        <v>163</v>
      </c>
      <c r="C38" s="374"/>
      <c r="D38" s="374"/>
      <c r="E38" s="374"/>
      <c r="F38" s="374"/>
      <c r="G38" s="374"/>
      <c r="H38" s="374"/>
      <c r="I38" s="374"/>
      <c r="J38" s="375"/>
    </row>
    <row r="39" spans="1:10">
      <c r="A39" s="372"/>
      <c r="B39" s="374" t="s">
        <v>204</v>
      </c>
      <c r="C39" s="374"/>
      <c r="D39" s="374"/>
      <c r="E39" s="374"/>
      <c r="F39" s="374"/>
      <c r="G39" s="374"/>
      <c r="H39" s="374"/>
      <c r="I39" s="374"/>
      <c r="J39" s="375"/>
    </row>
    <row r="40" spans="1:10">
      <c r="A40" s="372"/>
      <c r="B40" s="374" t="s">
        <v>211</v>
      </c>
      <c r="C40" s="374"/>
      <c r="D40" s="374"/>
      <c r="E40" s="374"/>
      <c r="F40" s="374"/>
      <c r="G40" s="374"/>
      <c r="H40" s="374"/>
      <c r="I40" s="374"/>
      <c r="J40" s="375"/>
    </row>
    <row r="41" spans="1:10" ht="8.25" customHeight="1" thickBot="1">
      <c r="A41" s="396"/>
      <c r="B41" s="397"/>
      <c r="C41" s="397"/>
      <c r="D41" s="397"/>
      <c r="E41" s="397"/>
      <c r="F41" s="397"/>
      <c r="G41" s="397"/>
      <c r="H41" s="397"/>
      <c r="I41" s="397"/>
      <c r="J41" s="398"/>
    </row>
    <row r="42" spans="1:10" ht="13.15" thickTop="1"/>
  </sheetData>
  <sheetProtection algorithmName="SHA-512" hashValue="4cRkzdnRfDfHv5LCOO6707/HJqBRz6kmr9mpFoo01aZFxCDqjqJiaY+LM8pt8K+4YpCfxmVzoFgRr+K22mDPtg==" saltValue="dBX46zfFGKGod3GKb1vfLw==" spinCount="100000" sheet="1" selectLockedCells="1" selectUnlockedCells="1"/>
  <mergeCells count="3">
    <mergeCell ref="M2:T3"/>
    <mergeCell ref="I5:I6"/>
    <mergeCell ref="M5:W6"/>
  </mergeCells>
  <pageMargins left="0.78740157480314965" right="0.59055118110236227" top="0.74803149606299213" bottom="0.74803149606299213" header="0.31496062992125984" footer="0.31496062992125984"/>
  <pageSetup paperSize="9" scale="59" orientation="landscape" r:id="rId1"/>
  <headerFooter alignWithMargins="0">
    <oddFooter>&amp;L&amp;9© 2019 - 2020 Thomas Sießegger, Datei: &amp;F, Tabelle: &amp;A&amp;RSeite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0FE41-D57F-47DA-B06E-3A87A0318E4C}">
  <sheetPr>
    <tabColor theme="8" tint="0.39997558519241921"/>
    <pageSetUpPr fitToPage="1"/>
  </sheetPr>
  <dimension ref="A1:H265"/>
  <sheetViews>
    <sheetView tabSelected="1" zoomScale="130" zoomScaleNormal="130" zoomScalePageLayoutView="50" workbookViewId="0"/>
  </sheetViews>
  <sheetFormatPr baseColWidth="10" defaultColWidth="10.6640625" defaultRowHeight="17.25"/>
  <cols>
    <col min="1" max="1" width="5.6640625" style="2" customWidth="1"/>
    <col min="2" max="2" width="6.46484375" style="2" customWidth="1"/>
    <col min="3" max="3" width="64.46484375" style="2" customWidth="1"/>
    <col min="4" max="7" width="18.46484375" style="2" customWidth="1"/>
    <col min="8" max="9" width="5.46484375" style="2" customWidth="1"/>
    <col min="10" max="16384" width="10.6640625" style="2"/>
  </cols>
  <sheetData>
    <row r="1" spans="1:7" s="1" customFormat="1" ht="38.25">
      <c r="B1" s="282" t="s">
        <v>115</v>
      </c>
    </row>
    <row r="2" spans="1:7" s="1" customFormat="1" ht="31.9">
      <c r="B2" s="1" t="s">
        <v>116</v>
      </c>
    </row>
    <row r="3" spans="1:7" s="402" customFormat="1" ht="31.9">
      <c r="B3" s="416" t="s">
        <v>187</v>
      </c>
      <c r="C3" s="417"/>
      <c r="D3" s="418"/>
      <c r="E3" s="403">
        <v>2025</v>
      </c>
    </row>
    <row r="5" spans="1:7" ht="15" customHeight="1">
      <c r="A5" s="3"/>
      <c r="B5" s="421" t="str">
        <f>CONCATENATE("1. Schritt: ","Nachkalkulation"," ",'Kalkulationen C+D+B+A'!E3-2)</f>
        <v>1. Schritt: Nachkalkulation 2023</v>
      </c>
      <c r="C5" s="421"/>
      <c r="D5" s="4"/>
    </row>
    <row r="6" spans="1:7" ht="15" customHeight="1">
      <c r="A6" s="3"/>
      <c r="B6" s="421"/>
      <c r="C6" s="421"/>
      <c r="D6" s="4"/>
    </row>
    <row r="7" spans="1:7" ht="8" customHeight="1"/>
    <row r="8" spans="1:7" ht="22.5">
      <c r="B8" s="7" t="str">
        <f>CONCATENATE("Diese Kalkulation ist gedacht für das Vorjahr ",'Kalkulationen C+D+B+A'!$E$3-2," !!!")</f>
        <v>Diese Kalkulation ist gedacht für das Vorjahr 2023 !!!</v>
      </c>
      <c r="C8" s="5"/>
      <c r="D8" s="6"/>
      <c r="E8" s="6"/>
      <c r="F8" s="6"/>
      <c r="G8" s="6"/>
    </row>
    <row r="9" spans="1:7" ht="18" customHeight="1">
      <c r="B9" s="8" t="str">
        <f>CONCATENATE("Das wäre dann die Kalkulation für das Vorjahr ",'Kalkulationen C+D+B+A'!$E$3-2,", wenn Sie sich jetzt im Jahr ",'Kalkulationen C+D+B+A'!$E$3-1," befinden.")</f>
        <v>Das wäre dann die Kalkulation für das Vorjahr 2023, wenn Sie sich jetzt im Jahr 2024 befinden.</v>
      </c>
      <c r="C9" s="9"/>
      <c r="D9" s="10"/>
      <c r="E9" s="10"/>
      <c r="F9" s="10"/>
      <c r="G9" s="10"/>
    </row>
    <row r="10" spans="1:7" ht="8" customHeight="1">
      <c r="B10" s="8"/>
      <c r="C10" s="9"/>
      <c r="D10" s="10"/>
      <c r="E10" s="10"/>
      <c r="F10" s="10"/>
      <c r="G10" s="10"/>
    </row>
    <row r="11" spans="1:7" ht="18" customHeight="1">
      <c r="B11" s="11" t="s">
        <v>0</v>
      </c>
      <c r="C11" s="9"/>
      <c r="D11" s="10"/>
      <c r="E11" s="10"/>
      <c r="F11" s="10"/>
      <c r="G11" s="10"/>
    </row>
    <row r="12" spans="1:7" ht="18" customHeight="1">
      <c r="B12" s="8" t="str">
        <f xml:space="preserve"> CONCATENATE("müssen Sie immer ein komplettes, vergangenes Kalenderjahr, in diesem Fall das Jahr ",'Kalkulationen C+D+B+A'!$E$3-2," betrachten,")</f>
        <v>müssen Sie immer ein komplettes, vergangenes Kalenderjahr, in diesem Fall das Jahr 2023 betrachten,</v>
      </c>
      <c r="C12" s="9"/>
      <c r="D12" s="10"/>
      <c r="E12" s="10"/>
      <c r="F12" s="10"/>
      <c r="G12" s="10"/>
    </row>
    <row r="13" spans="1:7" ht="18" customHeight="1">
      <c r="B13" s="8" t="s">
        <v>128</v>
      </c>
      <c r="C13" s="9"/>
      <c r="D13" s="10"/>
      <c r="E13" s="10"/>
      <c r="F13" s="10"/>
      <c r="G13" s="10"/>
    </row>
    <row r="14" spans="1:7" ht="18" customHeight="1">
      <c r="B14" s="8" t="s">
        <v>117</v>
      </c>
      <c r="C14" s="9"/>
      <c r="D14" s="10"/>
      <c r="E14" s="10"/>
      <c r="F14" s="10"/>
      <c r="G14" s="10"/>
    </row>
    <row r="15" spans="1:7" ht="18" customHeight="1">
      <c r="B15" s="8" t="str">
        <f>CONCATENATE("Dort werden dann das Jahr ",'Kalkulationen C+D+B+A'!$E$3-1,", und das zu verhandelnde Jahr ",'Kalkulationen C+D+B+A'!$E$3," auf Basis dieser Zahlen (hier) berechnet.")</f>
        <v>Dort werden dann das Jahr 2024, und das zu verhandelnde Jahr 2025 auf Basis dieser Zahlen (hier) berechnet.</v>
      </c>
      <c r="C15" s="9"/>
      <c r="D15" s="10"/>
      <c r="E15" s="10"/>
      <c r="F15" s="10"/>
      <c r="G15" s="10"/>
    </row>
    <row r="16" spans="1:7" ht="8" customHeight="1" thickBot="1">
      <c r="B16" s="8"/>
      <c r="C16" s="9"/>
      <c r="D16" s="10"/>
      <c r="E16" s="10"/>
      <c r="F16" s="10"/>
      <c r="G16" s="10"/>
    </row>
    <row r="17" spans="2:7" ht="35.25">
      <c r="B17" s="12" t="s">
        <v>1</v>
      </c>
      <c r="C17" s="13"/>
      <c r="D17" s="13"/>
      <c r="E17" s="14" t="str">
        <f>CONCATENATE("für das Jahr ",'Kalkulationen C+D+B+A'!$E$3-2)</f>
        <v>für das Jahr 2023</v>
      </c>
      <c r="F17" s="15"/>
      <c r="G17" s="422" t="s">
        <v>2</v>
      </c>
    </row>
    <row r="18" spans="2:7" ht="22.8" customHeight="1">
      <c r="B18" s="16" t="s">
        <v>207</v>
      </c>
      <c r="C18" s="17"/>
      <c r="D18" s="17"/>
      <c r="E18" s="17"/>
      <c r="F18" s="18"/>
      <c r="G18" s="422"/>
    </row>
    <row r="19" spans="2:7" s="19" customFormat="1" ht="64.05" customHeight="1">
      <c r="B19" s="20" t="s">
        <v>3</v>
      </c>
      <c r="C19" s="21"/>
      <c r="D19" s="22" t="s">
        <v>4</v>
      </c>
      <c r="E19" s="22" t="s">
        <v>5</v>
      </c>
      <c r="F19" s="23" t="s">
        <v>6</v>
      </c>
    </row>
    <row r="20" spans="2:7" ht="19.899999999999999" thickBot="1">
      <c r="B20" s="24" t="s">
        <v>7</v>
      </c>
      <c r="C20" s="25" t="s">
        <v>8</v>
      </c>
      <c r="D20" s="26" t="s">
        <v>9</v>
      </c>
      <c r="E20" s="26" t="s">
        <v>10</v>
      </c>
      <c r="F20" s="27" t="s">
        <v>11</v>
      </c>
    </row>
    <row r="21" spans="2:7" ht="32" customHeight="1">
      <c r="B21" s="28" t="s">
        <v>12</v>
      </c>
      <c r="C21" s="285" t="s">
        <v>129</v>
      </c>
      <c r="D21" s="286"/>
      <c r="E21" s="288" t="str">
        <f>G17</f>
        <v>C</v>
      </c>
      <c r="F21" s="287"/>
    </row>
    <row r="22" spans="2:7" ht="26" customHeight="1">
      <c r="B22" s="29" t="s">
        <v>14</v>
      </c>
      <c r="C22" s="30" t="s">
        <v>189</v>
      </c>
      <c r="D22" s="283">
        <v>324462</v>
      </c>
      <c r="E22" s="284">
        <v>6362</v>
      </c>
      <c r="F22" s="33">
        <f t="shared" ref="F22:F27" si="0">IF(ISNUMBER(D22/E22),D22/E22,"Fehler!")</f>
        <v>51</v>
      </c>
    </row>
    <row r="23" spans="2:7" ht="26" customHeight="1">
      <c r="B23" s="29" t="s">
        <v>15</v>
      </c>
      <c r="C23" s="30" t="s">
        <v>190</v>
      </c>
      <c r="D23" s="283">
        <v>159831</v>
      </c>
      <c r="E23" s="284">
        <v>3717</v>
      </c>
      <c r="F23" s="33">
        <f t="shared" si="0"/>
        <v>43</v>
      </c>
    </row>
    <row r="24" spans="2:7" ht="26" customHeight="1">
      <c r="B24" s="29" t="s">
        <v>16</v>
      </c>
      <c r="C24" s="30" t="s">
        <v>192</v>
      </c>
      <c r="D24" s="283">
        <v>165424</v>
      </c>
      <c r="E24" s="284">
        <v>4353</v>
      </c>
      <c r="F24" s="33">
        <f t="shared" si="0"/>
        <v>38.002297266253159</v>
      </c>
    </row>
    <row r="25" spans="2:7" ht="26" customHeight="1">
      <c r="B25" s="29" t="s">
        <v>17</v>
      </c>
      <c r="C25" s="30" t="s">
        <v>193</v>
      </c>
      <c r="D25" s="283">
        <v>111298</v>
      </c>
      <c r="E25" s="284">
        <v>3590</v>
      </c>
      <c r="F25" s="33">
        <f t="shared" si="0"/>
        <v>31.002228412256269</v>
      </c>
    </row>
    <row r="26" spans="2:7" ht="26" customHeight="1">
      <c r="B26" s="34" t="s">
        <v>18</v>
      </c>
      <c r="C26" s="30" t="s">
        <v>191</v>
      </c>
      <c r="D26" s="283">
        <v>98262</v>
      </c>
      <c r="E26" s="284">
        <v>2978</v>
      </c>
      <c r="F26" s="33">
        <f t="shared" si="0"/>
        <v>32.995970449966421</v>
      </c>
    </row>
    <row r="27" spans="2:7" ht="26" customHeight="1" thickBot="1">
      <c r="B27" s="35" t="s">
        <v>19</v>
      </c>
      <c r="C27" s="36" t="s">
        <v>133</v>
      </c>
      <c r="D27" s="37">
        <f>IF(ISNUMBER(SUM(D22:D26)),SUM(D22:D26),"Daten fehlen!")</f>
        <v>859277</v>
      </c>
      <c r="E27" s="38">
        <f>IF(ISNUMBER(SUM(E22:E26)),SUM(E22:E26),"Daten fehlen!")</f>
        <v>21000</v>
      </c>
      <c r="F27" s="39">
        <f t="shared" si="0"/>
        <v>40.917952380952379</v>
      </c>
    </row>
    <row r="28" spans="2:7" ht="10.050000000000001" customHeight="1" thickBot="1">
      <c r="B28" s="40"/>
      <c r="C28" s="41"/>
      <c r="D28" s="41"/>
      <c r="E28" s="42"/>
      <c r="F28" s="43"/>
    </row>
    <row r="29" spans="2:7" ht="36" customHeight="1">
      <c r="B29" s="44" t="s">
        <v>20</v>
      </c>
      <c r="C29" s="423" t="s">
        <v>21</v>
      </c>
      <c r="D29" s="424"/>
      <c r="E29" s="424"/>
      <c r="F29" s="425"/>
    </row>
    <row r="30" spans="2:7" ht="26" customHeight="1">
      <c r="B30" s="29" t="s">
        <v>22</v>
      </c>
      <c r="C30" s="30" t="s">
        <v>130</v>
      </c>
      <c r="D30" s="283">
        <v>105000.00000000013</v>
      </c>
      <c r="E30" s="32">
        <f>IF(ISNUMBER($E$27),$E$27,"Fehler!")</f>
        <v>21000</v>
      </c>
      <c r="F30" s="33">
        <f>IF(ISNUMBER(D30/E30),D30/E30,"Fehler!")</f>
        <v>5.0000000000000062</v>
      </c>
    </row>
    <row r="31" spans="2:7" ht="26" customHeight="1">
      <c r="B31" s="29" t="s">
        <v>23</v>
      </c>
      <c r="C31" s="30" t="s">
        <v>131</v>
      </c>
      <c r="D31" s="283">
        <v>126000</v>
      </c>
      <c r="E31" s="32">
        <f>IF(ISNUMBER($E$27),$E$27,"Fehler!")</f>
        <v>21000</v>
      </c>
      <c r="F31" s="33">
        <f>IF(ISNUMBER(D31/E31),D31/E31,"Fehler!")</f>
        <v>6</v>
      </c>
    </row>
    <row r="32" spans="2:7" ht="26" customHeight="1" thickBot="1">
      <c r="B32" s="35" t="s">
        <v>24</v>
      </c>
      <c r="C32" s="36" t="s">
        <v>132</v>
      </c>
      <c r="D32" s="37">
        <f>IF(ISNUMBER(SUM(D30:D31)),SUM(D30:D31),"Daten fehlen!")</f>
        <v>231000.00000000012</v>
      </c>
      <c r="E32" s="38">
        <f>IF(ISNUMBER($E$27),$E$27,"Fehler!")</f>
        <v>21000</v>
      </c>
      <c r="F32" s="39">
        <f>IF(ISNUMBER(D32/E32),D32/E32,"Fehler!")</f>
        <v>11.000000000000005</v>
      </c>
    </row>
    <row r="33" spans="2:6" ht="10.050000000000001" customHeight="1" thickBot="1">
      <c r="B33" s="40"/>
      <c r="C33" s="41"/>
      <c r="D33" s="41"/>
      <c r="E33" s="42"/>
      <c r="F33" s="43"/>
    </row>
    <row r="34" spans="2:6" ht="36" customHeight="1">
      <c r="B34" s="44" t="s">
        <v>25</v>
      </c>
      <c r="C34" s="423" t="s">
        <v>26</v>
      </c>
      <c r="D34" s="424"/>
      <c r="E34" s="424"/>
      <c r="F34" s="425"/>
    </row>
    <row r="35" spans="2:6" ht="26" customHeight="1">
      <c r="B35" s="29" t="s">
        <v>27</v>
      </c>
      <c r="C35" s="30" t="s">
        <v>28</v>
      </c>
      <c r="D35" s="283">
        <v>84000</v>
      </c>
      <c r="E35" s="32">
        <f>IF(ISNUMBER($E$27),$E$27,"Fehler!")</f>
        <v>21000</v>
      </c>
      <c r="F35" s="33">
        <f>IF(ISNUMBER(D35/E35),D35/E35,"Fehler!")</f>
        <v>4</v>
      </c>
    </row>
    <row r="36" spans="2:6" ht="26" customHeight="1">
      <c r="B36" s="29" t="s">
        <v>29</v>
      </c>
      <c r="C36" s="30" t="s">
        <v>135</v>
      </c>
      <c r="D36" s="283">
        <v>126000</v>
      </c>
      <c r="E36" s="32">
        <f>IF(ISNUMBER($E$27),$E$27,"Fehler!")</f>
        <v>21000</v>
      </c>
      <c r="F36" s="33">
        <f>IF(ISNUMBER(D36/E36),D36/E36,"Fehler!")</f>
        <v>6</v>
      </c>
    </row>
    <row r="37" spans="2:6" ht="26" customHeight="1" thickBot="1">
      <c r="B37" s="35" t="s">
        <v>30</v>
      </c>
      <c r="C37" s="45" t="s">
        <v>31</v>
      </c>
      <c r="D37" s="37">
        <f>IF(ISNUMBER(SUM(D35:D36)),SUM(D35:D36),"Daten fehlen!")</f>
        <v>210000</v>
      </c>
      <c r="E37" s="38">
        <f>IF(ISNUMBER($E$27),$E$27,"Fehler!")</f>
        <v>21000</v>
      </c>
      <c r="F37" s="39">
        <f>IF(ISNUMBER(D37/E37),D37/E37,"Fehler!")</f>
        <v>10</v>
      </c>
    </row>
    <row r="38" spans="2:6" ht="10.050000000000001" customHeight="1" thickBot="1">
      <c r="B38" s="46"/>
      <c r="C38" s="42"/>
      <c r="D38" s="47"/>
      <c r="E38" s="47"/>
      <c r="F38" s="48"/>
    </row>
    <row r="39" spans="2:6" ht="36" customHeight="1">
      <c r="B39" s="44" t="s">
        <v>32</v>
      </c>
      <c r="C39" s="426" t="s">
        <v>118</v>
      </c>
      <c r="D39" s="427"/>
      <c r="E39" s="427"/>
      <c r="F39" s="428"/>
    </row>
    <row r="40" spans="2:6" ht="26" customHeight="1" thickBot="1">
      <c r="B40" s="49"/>
      <c r="C40" s="25" t="s">
        <v>33</v>
      </c>
      <c r="D40" s="326">
        <v>105000</v>
      </c>
      <c r="E40" s="38">
        <f>IF(ISNUMBER($E$27),$E$27,"Fehler!")</f>
        <v>21000</v>
      </c>
      <c r="F40" s="39">
        <f>IF(ISNUMBER(D40/E40),D40/E40,"Fehler!")</f>
        <v>5</v>
      </c>
    </row>
    <row r="41" spans="2:6" ht="10.050000000000001" customHeight="1" thickBot="1">
      <c r="B41" s="46"/>
      <c r="C41" s="42"/>
      <c r="D41" s="47"/>
      <c r="E41" s="47"/>
      <c r="F41" s="48"/>
    </row>
    <row r="42" spans="2:6" ht="36" customHeight="1">
      <c r="B42" s="44" t="s">
        <v>34</v>
      </c>
      <c r="C42" s="426" t="s">
        <v>119</v>
      </c>
      <c r="D42" s="427"/>
      <c r="E42" s="427"/>
      <c r="F42" s="428"/>
    </row>
    <row r="43" spans="2:6" ht="26" customHeight="1" thickBot="1">
      <c r="B43" s="49"/>
      <c r="C43" s="25" t="s">
        <v>134</v>
      </c>
      <c r="D43" s="37">
        <f>IF(ISNUMBER(D32+D37+D40),D32+D37+D40,"Daten fehlen")</f>
        <v>546000.00000000012</v>
      </c>
      <c r="E43" s="38">
        <f>IF(ISNUMBER($E$27),$E$27,"Fehler!")</f>
        <v>21000</v>
      </c>
      <c r="F43" s="39">
        <f>IF(ISNUMBER(D43/E43),D43/E43,"Fehler!")</f>
        <v>26.000000000000007</v>
      </c>
    </row>
    <row r="44" spans="2:6" ht="10.050000000000001" customHeight="1" thickBot="1">
      <c r="B44" s="50"/>
      <c r="C44" s="51"/>
      <c r="D44" s="51"/>
      <c r="E44" s="51"/>
      <c r="F44" s="52"/>
    </row>
    <row r="45" spans="2:6" ht="36" customHeight="1">
      <c r="B45" s="44" t="s">
        <v>35</v>
      </c>
      <c r="C45" s="426" t="s">
        <v>120</v>
      </c>
      <c r="D45" s="427"/>
      <c r="E45" s="427"/>
      <c r="F45" s="428"/>
    </row>
    <row r="46" spans="2:6" ht="26" customHeight="1" thickBot="1">
      <c r="B46" s="49"/>
      <c r="C46" s="25"/>
      <c r="D46" s="37">
        <f>IF(ISNUMBER(D27+D43),D27+D43,"Daten fehlen")</f>
        <v>1405277</v>
      </c>
      <c r="E46" s="38">
        <f>IF(ISNUMBER($E$27),$E$27,"Fehler!")</f>
        <v>21000</v>
      </c>
      <c r="F46" s="39">
        <f>IF(ISNUMBER(D46/E46),D46/E46,"Fehler!")</f>
        <v>66.917952380952386</v>
      </c>
    </row>
    <row r="47" spans="2:6" ht="8" customHeight="1" thickBot="1">
      <c r="B47" s="51"/>
      <c r="C47" s="51"/>
      <c r="D47" s="51"/>
      <c r="E47" s="51"/>
      <c r="F47" s="51"/>
    </row>
    <row r="48" spans="2:6" ht="32.25" thickTop="1">
      <c r="B48" s="53" t="s">
        <v>36</v>
      </c>
      <c r="C48" s="54"/>
      <c r="D48" s="54"/>
      <c r="E48" s="419" t="s">
        <v>37</v>
      </c>
      <c r="F48" s="419" t="s">
        <v>38</v>
      </c>
    </row>
    <row r="49" spans="2:6" ht="31.9">
      <c r="B49" s="55" t="s">
        <v>39</v>
      </c>
      <c r="C49" s="54"/>
      <c r="D49" s="54"/>
      <c r="E49" s="420"/>
      <c r="F49" s="420"/>
    </row>
    <row r="50" spans="2:6" ht="20.100000000000001" customHeight="1">
      <c r="B50" s="51"/>
      <c r="C50" s="56" t="s">
        <v>40</v>
      </c>
      <c r="D50" s="57"/>
      <c r="E50" s="429" t="s">
        <v>121</v>
      </c>
      <c r="F50" s="429" t="s">
        <v>41</v>
      </c>
    </row>
    <row r="51" spans="2:6" ht="20.100000000000001" customHeight="1">
      <c r="B51" s="58"/>
      <c r="C51" s="59" t="s">
        <v>42</v>
      </c>
      <c r="D51" s="57"/>
      <c r="E51" s="429"/>
      <c r="F51" s="429"/>
    </row>
    <row r="52" spans="2:6" ht="20.100000000000001" customHeight="1">
      <c r="B52" s="58"/>
      <c r="C52" s="60"/>
      <c r="D52" s="57"/>
      <c r="E52" s="429"/>
      <c r="F52" s="429"/>
    </row>
    <row r="53" spans="2:6" ht="20.100000000000001" customHeight="1" thickBot="1">
      <c r="B53" s="58"/>
      <c r="C53" s="60" t="str">
        <f>CONCATENATE("a) ","für ",C22)</f>
        <v>a) für Examinierte Pflegefachkräfte (3-jährige Ausbildung)</v>
      </c>
      <c r="D53" s="57"/>
      <c r="E53" s="430"/>
      <c r="F53" s="430"/>
    </row>
    <row r="54" spans="2:6" ht="22.9" thickTop="1">
      <c r="B54" s="58"/>
      <c r="C54" s="61" t="s">
        <v>43</v>
      </c>
      <c r="D54" s="62"/>
      <c r="E54" s="63">
        <f>F22</f>
        <v>51</v>
      </c>
      <c r="F54" s="64">
        <f>F22</f>
        <v>51</v>
      </c>
    </row>
    <row r="55" spans="2:6" ht="22.5">
      <c r="B55" s="58"/>
      <c r="C55" s="65" t="s">
        <v>44</v>
      </c>
      <c r="D55" s="66"/>
      <c r="E55" s="67">
        <f>IF(ISNUMBER($F$32),$F$32,"Daten fehlen!")</f>
        <v>11.000000000000005</v>
      </c>
      <c r="F55" s="68">
        <f>IF(ISNUMBER($F$32),$F$32,"Daten fehlen!")</f>
        <v>11.000000000000005</v>
      </c>
    </row>
    <row r="56" spans="2:6" ht="22.5">
      <c r="B56" s="58"/>
      <c r="C56" s="65" t="s">
        <v>45</v>
      </c>
      <c r="D56" s="66"/>
      <c r="E56" s="67">
        <f>IF(ISNUMBER($F$35),$F$35,"Daten fehlen!")</f>
        <v>4</v>
      </c>
      <c r="F56" s="68">
        <f>IF(ISNUMBER($F$35),$F$35,"Daten fehlen!")</f>
        <v>4</v>
      </c>
    </row>
    <row r="57" spans="2:6" ht="22.5">
      <c r="B57" s="58"/>
      <c r="C57" s="65" t="s">
        <v>46</v>
      </c>
      <c r="D57" s="66"/>
      <c r="E57" s="514" t="s">
        <v>47</v>
      </c>
      <c r="F57" s="515">
        <f>IF(ISNUMBER($F$36),$F$36,"Daten fehlen!")</f>
        <v>6</v>
      </c>
    </row>
    <row r="58" spans="2:6" ht="22.5">
      <c r="B58" s="58"/>
      <c r="C58" s="70" t="s">
        <v>48</v>
      </c>
      <c r="D58" s="71"/>
      <c r="E58" s="67">
        <f>IF(ISNUMBER($F$40),$F$40,"Daten fehlen!")</f>
        <v>5</v>
      </c>
      <c r="F58" s="68">
        <f>IF(ISNUMBER($F$40),$F$40,"Daten fehlen!")</f>
        <v>5</v>
      </c>
    </row>
    <row r="59" spans="2:6" ht="26.25" thickBot="1">
      <c r="B59" s="58"/>
      <c r="C59" s="72" t="s">
        <v>49</v>
      </c>
      <c r="D59" s="73"/>
      <c r="E59" s="74">
        <f>IF(ISNUMBER(SUM(E54:E58)),SUM(E54:E58),"Daten fehlen")</f>
        <v>71</v>
      </c>
      <c r="F59" s="75">
        <f>IF(ISNUMBER(SUM(F54:F58)),SUM(F54:F58),"Daten fehlen")</f>
        <v>77</v>
      </c>
    </row>
    <row r="60" spans="2:6" ht="19.899999999999999" thickTop="1">
      <c r="B60" s="58"/>
      <c r="C60" s="76"/>
      <c r="D60" s="51"/>
      <c r="E60" s="77"/>
      <c r="F60" s="78"/>
    </row>
    <row r="61" spans="2:6" ht="20.100000000000001" customHeight="1" thickBot="1">
      <c r="B61" s="58"/>
      <c r="C61" s="60" t="str">
        <f>CONCATENATE("b) ","für ",C23)</f>
        <v>b) für Pflegekräfte, und -assistent/innen (1-jährige Ausbildung oder Arzthelferin)</v>
      </c>
      <c r="D61" s="51"/>
      <c r="E61" s="77"/>
      <c r="F61" s="78"/>
    </row>
    <row r="62" spans="2:6" ht="22.9" thickTop="1">
      <c r="B62" s="58"/>
      <c r="C62" s="61" t="s">
        <v>43</v>
      </c>
      <c r="D62" s="62"/>
      <c r="E62" s="63">
        <f>F23</f>
        <v>43</v>
      </c>
      <c r="F62" s="64">
        <f>F23</f>
        <v>43</v>
      </c>
    </row>
    <row r="63" spans="2:6" ht="22.5">
      <c r="B63" s="58"/>
      <c r="C63" s="65" t="s">
        <v>44</v>
      </c>
      <c r="D63" s="66"/>
      <c r="E63" s="67">
        <f>IF(ISNUMBER($F$32),$F$32,"Daten fehlen!")</f>
        <v>11.000000000000005</v>
      </c>
      <c r="F63" s="68">
        <f>IF(ISNUMBER($F$32),$F$32,"Daten fehlen!")</f>
        <v>11.000000000000005</v>
      </c>
    </row>
    <row r="64" spans="2:6" ht="22.5">
      <c r="B64" s="58"/>
      <c r="C64" s="65" t="s">
        <v>45</v>
      </c>
      <c r="D64" s="66"/>
      <c r="E64" s="67">
        <f>IF(ISNUMBER($F$35),$F$35,"Daten fehlen!")</f>
        <v>4</v>
      </c>
      <c r="F64" s="68">
        <f>IF(ISNUMBER($F$35),$F$35,"Daten fehlen!")</f>
        <v>4</v>
      </c>
    </row>
    <row r="65" spans="2:6" ht="22.5">
      <c r="B65" s="58"/>
      <c r="C65" s="65" t="s">
        <v>46</v>
      </c>
      <c r="D65" s="66"/>
      <c r="E65" s="514" t="s">
        <v>47</v>
      </c>
      <c r="F65" s="515">
        <f>IF(ISNUMBER($F$36),$F$36,"Daten fehlen!")</f>
        <v>6</v>
      </c>
    </row>
    <row r="66" spans="2:6" ht="22.5">
      <c r="B66" s="58"/>
      <c r="C66" s="70" t="s">
        <v>48</v>
      </c>
      <c r="D66" s="71"/>
      <c r="E66" s="67">
        <f>IF(ISNUMBER($F$40),$F$40,"Daten fehlen!")</f>
        <v>5</v>
      </c>
      <c r="F66" s="68">
        <f>IF(ISNUMBER($F$40),$F$40,"Daten fehlen!")</f>
        <v>5</v>
      </c>
    </row>
    <row r="67" spans="2:6" ht="26.25" thickBot="1">
      <c r="B67" s="58"/>
      <c r="C67" s="72" t="s">
        <v>49</v>
      </c>
      <c r="D67" s="73"/>
      <c r="E67" s="74">
        <f>IF(ISNUMBER(SUM(E62:E66)),SUM(E62:E66),"Daten fehlen")</f>
        <v>63.000000000000007</v>
      </c>
      <c r="F67" s="75">
        <f>IF(ISNUMBER(SUM(F62:F66)),SUM(F62:F66),"Daten fehlen")</f>
        <v>69</v>
      </c>
    </row>
    <row r="68" spans="2:6" ht="19.899999999999999" thickTop="1">
      <c r="B68" s="58"/>
      <c r="C68" s="76"/>
      <c r="D68" s="51"/>
      <c r="E68" s="77"/>
      <c r="F68" s="78"/>
    </row>
    <row r="69" spans="2:6" ht="20.100000000000001" customHeight="1" thickBot="1">
      <c r="B69" s="58"/>
      <c r="C69" s="60" t="str">
        <f>CONCATENATE("c) ","für ",C24)</f>
        <v>c) für Pflegeassistent/innen - "helferinnen" (überwiegend in Pflege)</v>
      </c>
      <c r="D69" s="51"/>
      <c r="E69" s="77"/>
      <c r="F69" s="78"/>
    </row>
    <row r="70" spans="2:6" ht="22.9" thickTop="1">
      <c r="B70" s="58"/>
      <c r="C70" s="61" t="s">
        <v>43</v>
      </c>
      <c r="D70" s="62"/>
      <c r="E70" s="63">
        <f>F24</f>
        <v>38.002297266253159</v>
      </c>
      <c r="F70" s="64">
        <f>F24</f>
        <v>38.002297266253159</v>
      </c>
    </row>
    <row r="71" spans="2:6" ht="22.5">
      <c r="B71" s="58"/>
      <c r="C71" s="65" t="s">
        <v>44</v>
      </c>
      <c r="D71" s="66"/>
      <c r="E71" s="67">
        <f>IF(ISNUMBER($F$32),$F$32,"Daten fehlen!")</f>
        <v>11.000000000000005</v>
      </c>
      <c r="F71" s="68">
        <f>IF(ISNUMBER($F$32),$F$32,"Daten fehlen!")</f>
        <v>11.000000000000005</v>
      </c>
    </row>
    <row r="72" spans="2:6" ht="22.5">
      <c r="B72" s="58"/>
      <c r="C72" s="65" t="s">
        <v>45</v>
      </c>
      <c r="D72" s="66"/>
      <c r="E72" s="67">
        <f>IF(ISNUMBER($F$35),$F$35,"Daten fehlen!")</f>
        <v>4</v>
      </c>
      <c r="F72" s="68">
        <f>IF(ISNUMBER($F$35),$F$35,"Daten fehlen!")</f>
        <v>4</v>
      </c>
    </row>
    <row r="73" spans="2:6" ht="22.5">
      <c r="B73" s="58"/>
      <c r="C73" s="65" t="s">
        <v>46</v>
      </c>
      <c r="D73" s="66"/>
      <c r="E73" s="514" t="s">
        <v>47</v>
      </c>
      <c r="F73" s="515">
        <f>IF(ISNUMBER($F$36),$F$36,"Daten fehlen!")</f>
        <v>6</v>
      </c>
    </row>
    <row r="74" spans="2:6" ht="22.5">
      <c r="B74" s="58"/>
      <c r="C74" s="70" t="s">
        <v>48</v>
      </c>
      <c r="D74" s="71"/>
      <c r="E74" s="67">
        <f>IF(ISNUMBER($F$40),$F$40,"Daten fehlen!")</f>
        <v>5</v>
      </c>
      <c r="F74" s="68">
        <f>IF(ISNUMBER($F$40),$F$40,"Daten fehlen!")</f>
        <v>5</v>
      </c>
    </row>
    <row r="75" spans="2:6" ht="26.25" thickBot="1">
      <c r="B75" s="58"/>
      <c r="C75" s="72" t="s">
        <v>49</v>
      </c>
      <c r="D75" s="73"/>
      <c r="E75" s="74">
        <f>IF(ISNUMBER(SUM(E70:E74)),SUM(E70:E74),"Daten fehlen")</f>
        <v>58.002297266253166</v>
      </c>
      <c r="F75" s="75">
        <f>IF(ISNUMBER(SUM(F70:F74)),SUM(F70:F74),"Daten fehlen")</f>
        <v>64.002297266253166</v>
      </c>
    </row>
    <row r="76" spans="2:6" ht="19.899999999999999" thickTop="1">
      <c r="B76" s="58"/>
      <c r="C76" s="76"/>
      <c r="D76" s="51"/>
      <c r="E76" s="77"/>
      <c r="F76" s="78"/>
    </row>
    <row r="77" spans="2:6" ht="20.100000000000001" customHeight="1" thickBot="1">
      <c r="B77" s="58"/>
      <c r="C77" s="60" t="str">
        <f>CONCATENATE("d) ","für ",C25)</f>
        <v>d) für Hauswirtschaftskräfte (überwiegend in Hauswirtschaft)</v>
      </c>
      <c r="D77" s="51"/>
      <c r="E77" s="77"/>
      <c r="F77" s="78"/>
    </row>
    <row r="78" spans="2:6" ht="22.9" thickTop="1">
      <c r="B78" s="58"/>
      <c r="C78" s="61" t="s">
        <v>43</v>
      </c>
      <c r="D78" s="62"/>
      <c r="E78" s="63">
        <f>F25</f>
        <v>31.002228412256269</v>
      </c>
      <c r="F78" s="64">
        <f>F25</f>
        <v>31.002228412256269</v>
      </c>
    </row>
    <row r="79" spans="2:6" ht="22.5">
      <c r="B79" s="58"/>
      <c r="C79" s="65" t="s">
        <v>44</v>
      </c>
      <c r="D79" s="66"/>
      <c r="E79" s="67">
        <f>IF(ISNUMBER($F$32),$F$32,"Daten fehlen!")</f>
        <v>11.000000000000005</v>
      </c>
      <c r="F79" s="68">
        <f>IF(ISNUMBER($F$32),$F$32,"Daten fehlen!")</f>
        <v>11.000000000000005</v>
      </c>
    </row>
    <row r="80" spans="2:6" ht="22.5">
      <c r="B80" s="79"/>
      <c r="C80" s="65" t="s">
        <v>45</v>
      </c>
      <c r="D80" s="66"/>
      <c r="E80" s="67">
        <f>IF(ISNUMBER($F$35),$F$35,"Daten fehlen!")</f>
        <v>4</v>
      </c>
      <c r="F80" s="68">
        <f>IF(ISNUMBER($F$35),$F$35,"Daten fehlen!")</f>
        <v>4</v>
      </c>
    </row>
    <row r="81" spans="2:6" ht="22.5">
      <c r="B81" s="79"/>
      <c r="C81" s="65" t="s">
        <v>46</v>
      </c>
      <c r="D81" s="66"/>
      <c r="E81" s="514" t="s">
        <v>47</v>
      </c>
      <c r="F81" s="515">
        <f>IF(ISNUMBER($F$36),$F$36,"Daten fehlen!")</f>
        <v>6</v>
      </c>
    </row>
    <row r="82" spans="2:6" ht="22.5">
      <c r="B82" s="79"/>
      <c r="C82" s="70" t="s">
        <v>48</v>
      </c>
      <c r="D82" s="71"/>
      <c r="E82" s="67">
        <f>IF(ISNUMBER($F$40),$F$40,"Daten fehlen!")</f>
        <v>5</v>
      </c>
      <c r="F82" s="68">
        <f>IF(ISNUMBER($F$40),$F$40,"Daten fehlen!")</f>
        <v>5</v>
      </c>
    </row>
    <row r="83" spans="2:6" ht="26.25" thickBot="1">
      <c r="B83" s="51"/>
      <c r="C83" s="72" t="s">
        <v>49</v>
      </c>
      <c r="D83" s="73"/>
      <c r="E83" s="74">
        <f>IF(ISNUMBER(SUM(E78:E82)),SUM(E78:E82),"Daten fehlen")</f>
        <v>51.002228412256272</v>
      </c>
      <c r="F83" s="75">
        <f>IF(ISNUMBER(SUM(F78:F82)),SUM(F78:F82),"Daten fehlen")</f>
        <v>57.002228412256272</v>
      </c>
    </row>
    <row r="84" spans="2:6" ht="19.899999999999999" thickTop="1">
      <c r="B84" s="58"/>
      <c r="C84" s="76"/>
      <c r="D84" s="51"/>
      <c r="E84" s="77"/>
      <c r="F84" s="78"/>
    </row>
    <row r="85" spans="2:6" ht="20.100000000000001" customHeight="1" thickBot="1">
      <c r="B85" s="58"/>
      <c r="C85" s="60" t="str">
        <f>CONCATENATE("e) ","für ",C26)</f>
        <v>e) für Betreuungskräfte (überwiegend in Betreuung)</v>
      </c>
      <c r="D85" s="51"/>
      <c r="E85" s="77"/>
      <c r="F85" s="78"/>
    </row>
    <row r="86" spans="2:6" ht="22.9" thickTop="1">
      <c r="B86" s="58"/>
      <c r="C86" s="61" t="s">
        <v>43</v>
      </c>
      <c r="D86" s="62"/>
      <c r="E86" s="63">
        <f>F26</f>
        <v>32.995970449966421</v>
      </c>
      <c r="F86" s="64">
        <f>F26</f>
        <v>32.995970449966421</v>
      </c>
    </row>
    <row r="87" spans="2:6" ht="22.5">
      <c r="B87" s="58"/>
      <c r="C87" s="65" t="s">
        <v>44</v>
      </c>
      <c r="D87" s="66"/>
      <c r="E87" s="67">
        <f>IF(ISNUMBER($F$32),$F$32,"Daten fehlen!")</f>
        <v>11.000000000000005</v>
      </c>
      <c r="F87" s="68">
        <f>IF(ISNUMBER($F$32),$F$32,"Daten fehlen!")</f>
        <v>11.000000000000005</v>
      </c>
    </row>
    <row r="88" spans="2:6" ht="22.5">
      <c r="B88" s="79"/>
      <c r="C88" s="65" t="s">
        <v>45</v>
      </c>
      <c r="D88" s="66"/>
      <c r="E88" s="67">
        <f>IF(ISNUMBER($F$35),$F$35,"Daten fehlen!")</f>
        <v>4</v>
      </c>
      <c r="F88" s="68">
        <f>IF(ISNUMBER($F$35),$F$35,"Daten fehlen!")</f>
        <v>4</v>
      </c>
    </row>
    <row r="89" spans="2:6" ht="22.5">
      <c r="B89" s="79"/>
      <c r="C89" s="65" t="s">
        <v>46</v>
      </c>
      <c r="D89" s="66"/>
      <c r="E89" s="514" t="s">
        <v>47</v>
      </c>
      <c r="F89" s="515">
        <f>IF(ISNUMBER($F$36),$F$36,"Daten fehlen!")</f>
        <v>6</v>
      </c>
    </row>
    <row r="90" spans="2:6" ht="22.5">
      <c r="B90" s="79"/>
      <c r="C90" s="70" t="s">
        <v>48</v>
      </c>
      <c r="D90" s="71"/>
      <c r="E90" s="67">
        <f>IF(ISNUMBER($F$40),$F$40,"Daten fehlen!")</f>
        <v>5</v>
      </c>
      <c r="F90" s="68">
        <f>IF(ISNUMBER($F$40),$F$40,"Daten fehlen!")</f>
        <v>5</v>
      </c>
    </row>
    <row r="91" spans="2:6" ht="26.25" thickBot="1">
      <c r="B91" s="51"/>
      <c r="C91" s="72" t="s">
        <v>49</v>
      </c>
      <c r="D91" s="73"/>
      <c r="E91" s="74">
        <f>IF(ISNUMBER(SUM(E86:E90)),SUM(E86:E90),"Daten fehlen")</f>
        <v>52.995970449966428</v>
      </c>
      <c r="F91" s="75">
        <f>IF(ISNUMBER(SUM(F86:F90)),SUM(F86:F90),"Daten fehlen")</f>
        <v>58.995970449966428</v>
      </c>
    </row>
    <row r="92" spans="2:6" ht="19.899999999999999" thickTop="1">
      <c r="B92" s="51"/>
      <c r="C92" s="51"/>
      <c r="D92" s="51"/>
      <c r="E92" s="77"/>
      <c r="F92" s="78"/>
    </row>
    <row r="93" spans="2:6" ht="20.100000000000001" customHeight="1" thickBot="1">
      <c r="B93" s="51"/>
      <c r="C93" s="60" t="s">
        <v>50</v>
      </c>
      <c r="D93" s="51"/>
      <c r="E93" s="77"/>
      <c r="F93" s="78"/>
    </row>
    <row r="94" spans="2:6" ht="22.9" thickTop="1">
      <c r="B94" s="51"/>
      <c r="C94" s="61" t="s">
        <v>43</v>
      </c>
      <c r="D94" s="62"/>
      <c r="E94" s="63">
        <f>F27</f>
        <v>40.917952380952379</v>
      </c>
      <c r="F94" s="64">
        <f>F27</f>
        <v>40.917952380952379</v>
      </c>
    </row>
    <row r="95" spans="2:6" ht="22.5">
      <c r="B95" s="51"/>
      <c r="C95" s="65" t="s">
        <v>44</v>
      </c>
      <c r="D95" s="66"/>
      <c r="E95" s="67">
        <f>IF(ISNUMBER($F$32),$F$32,"Daten fehlen!")</f>
        <v>11.000000000000005</v>
      </c>
      <c r="F95" s="68">
        <f>IF(ISNUMBER($F$32),$F$32,"Daten fehlen!")</f>
        <v>11.000000000000005</v>
      </c>
    </row>
    <row r="96" spans="2:6" ht="22.5">
      <c r="B96" s="51"/>
      <c r="C96" s="65" t="s">
        <v>45</v>
      </c>
      <c r="D96" s="66"/>
      <c r="E96" s="67">
        <f>IF(ISNUMBER($F$35),$F$35,"Daten fehlen!")</f>
        <v>4</v>
      </c>
      <c r="F96" s="68">
        <f>IF(ISNUMBER($F$35),$F$35,"Daten fehlen!")</f>
        <v>4</v>
      </c>
    </row>
    <row r="97" spans="1:8" ht="22.5">
      <c r="B97" s="51"/>
      <c r="C97" s="65" t="s">
        <v>46</v>
      </c>
      <c r="D97" s="66"/>
      <c r="E97" s="514" t="s">
        <v>47</v>
      </c>
      <c r="F97" s="515">
        <f>IF(ISNUMBER($F$36),$F$36,"Daten fehlen!")</f>
        <v>6</v>
      </c>
    </row>
    <row r="98" spans="1:8" ht="22.5">
      <c r="B98" s="51"/>
      <c r="C98" s="70" t="s">
        <v>48</v>
      </c>
      <c r="D98" s="71"/>
      <c r="E98" s="67">
        <f>IF(ISNUMBER($F$40),$F$40,"Daten fehlen!")</f>
        <v>5</v>
      </c>
      <c r="F98" s="68">
        <f>IF(ISNUMBER($F$40),$F$40,"Daten fehlen!")</f>
        <v>5</v>
      </c>
    </row>
    <row r="99" spans="1:8" ht="26.25" thickBot="1">
      <c r="B99" s="51"/>
      <c r="C99" s="72" t="s">
        <v>49</v>
      </c>
      <c r="D99" s="73"/>
      <c r="E99" s="74">
        <f>IF(ISNUMBER(SUM(E94:E98)),SUM(E94:E98),"Daten fehlen")</f>
        <v>60.917952380952386</v>
      </c>
      <c r="F99" s="75">
        <f>IF(ISNUMBER(SUM(F94:F98)),SUM(F94:F98),"Daten fehlen")</f>
        <v>66.917952380952386</v>
      </c>
    </row>
    <row r="100" spans="1:8" ht="8" customHeight="1" thickTop="1" thickBot="1"/>
    <row r="101" spans="1:8" ht="35.25">
      <c r="B101" s="12" t="s">
        <v>51</v>
      </c>
      <c r="C101" s="13"/>
      <c r="D101" s="13"/>
      <c r="E101" s="14" t="str">
        <f>CONCATENATE("für das Jahr ",'Kalkulationen C+D+B+A'!$E$3-2)</f>
        <v>für das Jahr 2023</v>
      </c>
      <c r="F101" s="15"/>
      <c r="G101" s="422" t="s">
        <v>52</v>
      </c>
    </row>
    <row r="102" spans="1:8" ht="25.9">
      <c r="B102" s="16" t="s">
        <v>53</v>
      </c>
      <c r="C102" s="17"/>
      <c r="D102" s="17"/>
      <c r="E102" s="17"/>
      <c r="F102" s="18"/>
      <c r="G102" s="422"/>
    </row>
    <row r="103" spans="1:8" ht="59.65">
      <c r="A103" s="19"/>
      <c r="B103" s="20" t="s">
        <v>3</v>
      </c>
      <c r="C103" s="21"/>
      <c r="D103" s="22" t="s">
        <v>4</v>
      </c>
      <c r="E103" s="22" t="s">
        <v>54</v>
      </c>
      <c r="F103" s="23" t="s">
        <v>55</v>
      </c>
      <c r="G103" s="19"/>
      <c r="H103" s="19"/>
    </row>
    <row r="104" spans="1:8" ht="19.899999999999999" thickBot="1">
      <c r="B104" s="24" t="s">
        <v>7</v>
      </c>
      <c r="C104" s="25" t="s">
        <v>8</v>
      </c>
      <c r="D104" s="26" t="s">
        <v>9</v>
      </c>
      <c r="E104" s="26" t="s">
        <v>10</v>
      </c>
      <c r="F104" s="27" t="s">
        <v>11</v>
      </c>
    </row>
    <row r="105" spans="1:8" ht="32" customHeight="1">
      <c r="B105" s="28" t="s">
        <v>12</v>
      </c>
      <c r="C105" s="285" t="s">
        <v>129</v>
      </c>
      <c r="D105" s="286"/>
      <c r="E105" s="288" t="str">
        <f>G101</f>
        <v>D</v>
      </c>
      <c r="F105" s="287"/>
    </row>
    <row r="106" spans="1:8" ht="26" customHeight="1">
      <c r="B106" s="29" t="s">
        <v>14</v>
      </c>
      <c r="C106" s="30" t="str">
        <f>$C$22</f>
        <v>Examinierte Pflegefachkräfte (3-jährige Ausbildung)</v>
      </c>
      <c r="D106" s="31">
        <f>D22</f>
        <v>324462</v>
      </c>
      <c r="E106" s="284">
        <f>0.6*E22</f>
        <v>3817.2</v>
      </c>
      <c r="F106" s="33">
        <f t="shared" ref="F106:F111" si="1">IF(ISNUMBER(D106/E106),D106/E106,"Fehler!")</f>
        <v>85</v>
      </c>
      <c r="G106" s="290"/>
    </row>
    <row r="107" spans="1:8" ht="26" customHeight="1">
      <c r="B107" s="29" t="s">
        <v>15</v>
      </c>
      <c r="C107" s="30" t="str">
        <f>$C$23</f>
        <v>Pflegekräfte, und -assistent/innen (1-jährige Ausbildung oder Arzthelferin)</v>
      </c>
      <c r="D107" s="31">
        <f t="shared" ref="D107:D110" si="2">D23</f>
        <v>159831</v>
      </c>
      <c r="E107" s="284">
        <f>0.8*E23</f>
        <v>2973.6000000000004</v>
      </c>
      <c r="F107" s="33">
        <f t="shared" si="1"/>
        <v>53.749999999999993</v>
      </c>
      <c r="G107" s="290"/>
    </row>
    <row r="108" spans="1:8" ht="26" customHeight="1">
      <c r="B108" s="29" t="s">
        <v>16</v>
      </c>
      <c r="C108" s="30" t="str">
        <f>$C$24</f>
        <v>Pflegeassistent/innen - "helferinnen" (überwiegend in Pflege)</v>
      </c>
      <c r="D108" s="31">
        <f t="shared" si="2"/>
        <v>165424</v>
      </c>
      <c r="E108" s="284">
        <f>0.8*E24</f>
        <v>3482.4</v>
      </c>
      <c r="F108" s="33">
        <f t="shared" si="1"/>
        <v>47.502871582816447</v>
      </c>
      <c r="G108" s="290"/>
    </row>
    <row r="109" spans="1:8" ht="26" customHeight="1">
      <c r="B109" s="29" t="s">
        <v>17</v>
      </c>
      <c r="C109" s="30" t="str">
        <f>$C$25</f>
        <v>Hauswirtschaftskräfte (überwiegend in Hauswirtschaft)</v>
      </c>
      <c r="D109" s="31">
        <f t="shared" si="2"/>
        <v>111298</v>
      </c>
      <c r="E109" s="284">
        <f>0.85*E25</f>
        <v>3051.5</v>
      </c>
      <c r="F109" s="33">
        <f t="shared" si="1"/>
        <v>36.473209896772076</v>
      </c>
      <c r="G109" s="290"/>
    </row>
    <row r="110" spans="1:8" ht="26" customHeight="1">
      <c r="B110" s="34" t="s">
        <v>18</v>
      </c>
      <c r="C110" s="30" t="str">
        <f>$C$26</f>
        <v>Betreuungskräfte (überwiegend in Betreuung)</v>
      </c>
      <c r="D110" s="31">
        <f t="shared" si="2"/>
        <v>98262</v>
      </c>
      <c r="E110" s="284">
        <f>0.85*E26</f>
        <v>2531.2999999999997</v>
      </c>
      <c r="F110" s="33">
        <f t="shared" si="1"/>
        <v>38.81878876466638</v>
      </c>
      <c r="G110" s="290"/>
    </row>
    <row r="111" spans="1:8" ht="26" customHeight="1" thickBot="1">
      <c r="B111" s="35" t="s">
        <v>19</v>
      </c>
      <c r="C111" s="36" t="str">
        <f>$C$27</f>
        <v>Mischkalkulation der Personalkosten (1.1 bis 1.5.)</v>
      </c>
      <c r="D111" s="37">
        <f>IF(ISNUMBER(SUM(D106:D110)),SUM(D106:D110),"Daten fehlen!")</f>
        <v>859277</v>
      </c>
      <c r="E111" s="38">
        <f>IF(ISNUMBER(SUM(E106:E110)),SUM(E106:E110),"Daten fehlen!")</f>
        <v>15856</v>
      </c>
      <c r="F111" s="39">
        <f t="shared" si="1"/>
        <v>54.1925454086781</v>
      </c>
    </row>
    <row r="112" spans="1:8" ht="10.050000000000001" customHeight="1" thickBot="1">
      <c r="B112" s="40"/>
      <c r="C112" s="41"/>
      <c r="D112" s="41"/>
      <c r="E112" s="42"/>
      <c r="F112" s="43"/>
    </row>
    <row r="113" spans="2:6" ht="36" customHeight="1">
      <c r="B113" s="44" t="s">
        <v>20</v>
      </c>
      <c r="C113" s="423" t="s">
        <v>21</v>
      </c>
      <c r="D113" s="424"/>
      <c r="E113" s="424"/>
      <c r="F113" s="425"/>
    </row>
    <row r="114" spans="2:6" ht="26" customHeight="1">
      <c r="B114" s="29" t="s">
        <v>22</v>
      </c>
      <c r="C114" s="30" t="str">
        <f>C30</f>
        <v>Personalkosten Leitung des Pflege- und Betreuungsdienstes</v>
      </c>
      <c r="D114" s="31">
        <f>D30</f>
        <v>105000.00000000013</v>
      </c>
      <c r="E114" s="32">
        <f>IF(ISNUMBER($E$111),$E$111,"Fehler!")</f>
        <v>15856</v>
      </c>
      <c r="F114" s="33">
        <f>IF(ISNUMBER(D114/E114),D114/E114,"Fehler!")</f>
        <v>6.6220988900100988</v>
      </c>
    </row>
    <row r="115" spans="2:6" ht="26" customHeight="1">
      <c r="B115" s="29" t="s">
        <v>23</v>
      </c>
      <c r="C115" s="30" t="str">
        <f t="shared" ref="C115:D115" si="3">C31</f>
        <v>Overheadkosten (Verwaltung, Geschäftsführung, Umlagen, …)</v>
      </c>
      <c r="D115" s="31">
        <f t="shared" si="3"/>
        <v>126000</v>
      </c>
      <c r="E115" s="32">
        <f>IF(ISNUMBER($E$111),$E$111,"Fehler!")</f>
        <v>15856</v>
      </c>
      <c r="F115" s="33">
        <f>IF(ISNUMBER(D115/E115),D115/E115,"Fehler!")</f>
        <v>7.9465186680121089</v>
      </c>
    </row>
    <row r="116" spans="2:6" ht="26" customHeight="1" thickBot="1">
      <c r="B116" s="35" t="s">
        <v>24</v>
      </c>
      <c r="C116" s="36" t="s">
        <v>132</v>
      </c>
      <c r="D116" s="37">
        <f>IF(ISNUMBER(SUM(D114:D115)),SUM(D114:D115),"Daten fehlen!")</f>
        <v>231000.00000000012</v>
      </c>
      <c r="E116" s="38">
        <f>IF(ISNUMBER($E$111),$E$111,"Fehler!")</f>
        <v>15856</v>
      </c>
      <c r="F116" s="39">
        <f>IF(ISNUMBER(D116/E116),D116/E116,"Fehler!")</f>
        <v>14.568617558022208</v>
      </c>
    </row>
    <row r="117" spans="2:6" ht="10.050000000000001" customHeight="1" thickBot="1">
      <c r="B117" s="40"/>
      <c r="C117" s="41"/>
      <c r="D117" s="41"/>
      <c r="E117" s="42"/>
      <c r="F117" s="43"/>
    </row>
    <row r="118" spans="2:6" ht="36" customHeight="1">
      <c r="B118" s="44" t="s">
        <v>25</v>
      </c>
      <c r="C118" s="423" t="s">
        <v>26</v>
      </c>
      <c r="D118" s="424"/>
      <c r="E118" s="424"/>
      <c r="F118" s="425"/>
    </row>
    <row r="119" spans="2:6" ht="26" customHeight="1">
      <c r="B119" s="29" t="s">
        <v>27</v>
      </c>
      <c r="C119" s="30" t="str">
        <f t="shared" ref="C119:D120" si="4">C35</f>
        <v>.. andere Sachkosten ohne Investitionen (gem. § 82 Abs. 2 SGB XI)</v>
      </c>
      <c r="D119" s="31">
        <f t="shared" si="4"/>
        <v>84000</v>
      </c>
      <c r="E119" s="32">
        <f>IF(ISNUMBER($E$111),$E$111,"Fehler!")</f>
        <v>15856</v>
      </c>
      <c r="F119" s="33">
        <f>IF(ISNUMBER(D119/E119),D119/E119,"Fehler!")</f>
        <v>5.2976791120080726</v>
      </c>
    </row>
    <row r="120" spans="2:6" ht="26" customHeight="1">
      <c r="B120" s="29" t="s">
        <v>29</v>
      </c>
      <c r="C120" s="30" t="str">
        <f t="shared" si="4"/>
        <v>.. Investitionskosten i. S. des § 82 Abs. 2 SGB XI, für alle Leistungsbereiche</v>
      </c>
      <c r="D120" s="31">
        <f t="shared" si="4"/>
        <v>126000</v>
      </c>
      <c r="E120" s="32">
        <f>IF(ISNUMBER($E$111),$E$111,"Fehler!")</f>
        <v>15856</v>
      </c>
      <c r="F120" s="33">
        <f>IF(ISNUMBER(D120/E120),D120/E120,"Fehler!")</f>
        <v>7.9465186680121089</v>
      </c>
    </row>
    <row r="121" spans="2:6" ht="26" customHeight="1" thickBot="1">
      <c r="B121" s="35" t="s">
        <v>30</v>
      </c>
      <c r="C121" s="45" t="s">
        <v>31</v>
      </c>
      <c r="D121" s="37">
        <f>IF(ISNUMBER(SUM(D119:D120)),SUM(D119:D120),"Daten fehlen!")</f>
        <v>210000</v>
      </c>
      <c r="E121" s="38">
        <f>IF(ISNUMBER($E$111),$E$111,"Fehler!")</f>
        <v>15856</v>
      </c>
      <c r="F121" s="39">
        <f>IF(ISNUMBER(D121/E121),D121/E121,"Fehler!")</f>
        <v>13.244197780020182</v>
      </c>
    </row>
    <row r="122" spans="2:6" ht="10.050000000000001" customHeight="1" thickBot="1">
      <c r="B122" s="46"/>
      <c r="C122" s="42"/>
      <c r="D122" s="47"/>
      <c r="E122" s="47"/>
      <c r="F122" s="48"/>
    </row>
    <row r="123" spans="2:6" ht="36" customHeight="1">
      <c r="B123" s="44" t="s">
        <v>32</v>
      </c>
      <c r="C123" s="426" t="s">
        <v>118</v>
      </c>
      <c r="D123" s="427"/>
      <c r="E123" s="427"/>
      <c r="F123" s="428"/>
    </row>
    <row r="124" spans="2:6" ht="26" customHeight="1" thickBot="1">
      <c r="B124" s="49"/>
      <c r="C124" s="291" t="str">
        <f t="shared" ref="C124" si="5">C40</f>
        <v>Kalkulatorische "Kosten" / Gewinn / Risikozuschlag</v>
      </c>
      <c r="D124" s="37">
        <f>D40</f>
        <v>105000</v>
      </c>
      <c r="E124" s="38">
        <f>IF(ISNUMBER($E$111),$E$111,"Fehler!")</f>
        <v>15856</v>
      </c>
      <c r="F124" s="39">
        <f>IF(ISNUMBER(D124/E124),D124/E124,"Fehler!")</f>
        <v>6.6220988900100908</v>
      </c>
    </row>
    <row r="125" spans="2:6" ht="10.050000000000001" customHeight="1" thickBot="1">
      <c r="B125" s="46"/>
      <c r="C125" s="42"/>
      <c r="D125" s="47"/>
      <c r="E125" s="47"/>
      <c r="F125" s="48"/>
    </row>
    <row r="126" spans="2:6" ht="36" customHeight="1">
      <c r="B126" s="44" t="s">
        <v>34</v>
      </c>
      <c r="C126" s="426" t="s">
        <v>119</v>
      </c>
      <c r="D126" s="427"/>
      <c r="E126" s="427"/>
      <c r="F126" s="428"/>
    </row>
    <row r="127" spans="2:6" ht="26" customHeight="1" thickBot="1">
      <c r="B127" s="49"/>
      <c r="C127" s="291" t="str">
        <f t="shared" ref="C127" si="6">C43</f>
        <v>"Overhead"kosten (Sachkosten und kalkulatorische)</v>
      </c>
      <c r="D127" s="37">
        <f>IF(ISNUMBER(D116+D121+D124),D116+D121+D124,"Daten fehlen")</f>
        <v>546000.00000000012</v>
      </c>
      <c r="E127" s="38">
        <f>IF(ISNUMBER($E$111),$E$111,"Fehler!")</f>
        <v>15856</v>
      </c>
      <c r="F127" s="39">
        <f>IF(ISNUMBER(D127/E127),D127/E127,"Fehler!")</f>
        <v>34.434914228052477</v>
      </c>
    </row>
    <row r="128" spans="2:6" ht="10.050000000000001" customHeight="1" thickBot="1">
      <c r="B128" s="50"/>
      <c r="C128" s="51"/>
      <c r="D128" s="51"/>
      <c r="E128" s="51"/>
      <c r="F128" s="52"/>
    </row>
    <row r="129" spans="2:6" ht="36" customHeight="1">
      <c r="B129" s="44" t="s">
        <v>35</v>
      </c>
      <c r="C129" s="426" t="s">
        <v>120</v>
      </c>
      <c r="D129" s="427"/>
      <c r="E129" s="427"/>
      <c r="F129" s="428"/>
    </row>
    <row r="130" spans="2:6" ht="26" customHeight="1" thickBot="1">
      <c r="B130" s="49"/>
      <c r="C130" s="25"/>
      <c r="D130" s="37">
        <f>IF(ISNUMBER(D111+D127),D111+D127,"Daten fehlen")</f>
        <v>1405277</v>
      </c>
      <c r="E130" s="38">
        <f>IF(ISNUMBER($E$111),$E$111,"Fehler!")</f>
        <v>15856</v>
      </c>
      <c r="F130" s="39">
        <f>IF(ISNUMBER(D130/E130),D130/E130,"Fehler!")</f>
        <v>88.627459636730578</v>
      </c>
    </row>
    <row r="131" spans="2:6" ht="17.649999999999999" thickBot="1">
      <c r="B131" s="51"/>
      <c r="C131" s="51"/>
      <c r="D131" s="51"/>
      <c r="E131" s="51"/>
      <c r="F131" s="51"/>
    </row>
    <row r="132" spans="2:6" ht="32.25" thickTop="1">
      <c r="B132" s="53" t="s">
        <v>36</v>
      </c>
      <c r="C132" s="54"/>
      <c r="D132" s="54"/>
      <c r="E132" s="419" t="s">
        <v>37</v>
      </c>
      <c r="F132" s="419" t="s">
        <v>38</v>
      </c>
    </row>
    <row r="133" spans="2:6" ht="31.9">
      <c r="B133" s="55" t="s">
        <v>56</v>
      </c>
      <c r="C133" s="54"/>
      <c r="D133" s="54"/>
      <c r="E133" s="420"/>
      <c r="F133" s="420"/>
    </row>
    <row r="134" spans="2:6" ht="19.5">
      <c r="B134" s="51"/>
      <c r="C134" s="56" t="s">
        <v>40</v>
      </c>
      <c r="D134" s="57"/>
      <c r="E134" s="429" t="s">
        <v>121</v>
      </c>
      <c r="F134" s="429" t="s">
        <v>41</v>
      </c>
    </row>
    <row r="135" spans="2:6" ht="21.4">
      <c r="B135" s="58"/>
      <c r="C135" s="59" t="s">
        <v>57</v>
      </c>
      <c r="D135" s="57"/>
      <c r="E135" s="429"/>
      <c r="F135" s="429"/>
    </row>
    <row r="136" spans="2:6" ht="19.5">
      <c r="B136" s="58"/>
      <c r="C136" s="60"/>
      <c r="D136" s="57"/>
      <c r="E136" s="429"/>
      <c r="F136" s="429"/>
    </row>
    <row r="137" spans="2:6" ht="19.899999999999999" thickBot="1">
      <c r="B137" s="58"/>
      <c r="C137" s="60" t="str">
        <f>CONCATENATE("a) ","für ",C106)</f>
        <v>a) für Examinierte Pflegefachkräfte (3-jährige Ausbildung)</v>
      </c>
      <c r="D137" s="57"/>
      <c r="E137" s="430"/>
      <c r="F137" s="430"/>
    </row>
    <row r="138" spans="2:6" ht="22.9" thickTop="1">
      <c r="B138" s="58"/>
      <c r="C138" s="61" t="s">
        <v>43</v>
      </c>
      <c r="D138" s="62"/>
      <c r="E138" s="63">
        <f>F106</f>
        <v>85</v>
      </c>
      <c r="F138" s="64">
        <f>F106</f>
        <v>85</v>
      </c>
    </row>
    <row r="139" spans="2:6" ht="22.5">
      <c r="B139" s="58"/>
      <c r="C139" s="65" t="s">
        <v>44</v>
      </c>
      <c r="D139" s="66"/>
      <c r="E139" s="67">
        <f>IF(ISNUMBER($F$116),$F$116,"Daten fehlen!")</f>
        <v>14.568617558022208</v>
      </c>
      <c r="F139" s="68">
        <f>IF(ISNUMBER($F$116),$F$116,"Daten fehlen!")</f>
        <v>14.568617558022208</v>
      </c>
    </row>
    <row r="140" spans="2:6" ht="22.5">
      <c r="B140" s="58"/>
      <c r="C140" s="65" t="s">
        <v>45</v>
      </c>
      <c r="D140" s="66"/>
      <c r="E140" s="67">
        <f>IF(ISNUMBER($F$119),$F$119,"Daten fehlen!")</f>
        <v>5.2976791120080726</v>
      </c>
      <c r="F140" s="68">
        <f>IF(ISNUMBER($F$119),$F$119,"Daten fehlen!")</f>
        <v>5.2976791120080726</v>
      </c>
    </row>
    <row r="141" spans="2:6" ht="22.5">
      <c r="B141" s="58"/>
      <c r="C141" s="65" t="s">
        <v>46</v>
      </c>
      <c r="D141" s="66"/>
      <c r="E141" s="69" t="s">
        <v>47</v>
      </c>
      <c r="F141" s="68">
        <f>IF(ISNUMBER($F$120),$F$120,"Daten fehlen!")</f>
        <v>7.9465186680121089</v>
      </c>
    </row>
    <row r="142" spans="2:6" ht="22.5">
      <c r="B142" s="58"/>
      <c r="C142" s="70" t="s">
        <v>48</v>
      </c>
      <c r="D142" s="71"/>
      <c r="E142" s="67">
        <f>IF(ISNUMBER($F$124),$F$124,"Daten fehlen!")</f>
        <v>6.6220988900100908</v>
      </c>
      <c r="F142" s="68">
        <f>IF(ISNUMBER($F$124),$F$124,"Daten fehlen!")</f>
        <v>6.6220988900100908</v>
      </c>
    </row>
    <row r="143" spans="2:6" ht="26.25" thickBot="1">
      <c r="B143" s="58"/>
      <c r="C143" s="72" t="s">
        <v>58</v>
      </c>
      <c r="D143" s="73"/>
      <c r="E143" s="74">
        <f>IF(ISNUMBER(SUM(E138:E142)),SUM(E138:E142),"Daten fehlen")</f>
        <v>111.48839556004037</v>
      </c>
      <c r="F143" s="75">
        <f>IF(ISNUMBER(SUM(F138:F142)),SUM(F138:F142),"Daten fehlen")</f>
        <v>119.43491422805248</v>
      </c>
    </row>
    <row r="144" spans="2:6" ht="19.899999999999999" thickTop="1">
      <c r="B144" s="58"/>
      <c r="C144" s="76"/>
      <c r="D144" s="51"/>
      <c r="E144" s="77"/>
      <c r="F144" s="78"/>
    </row>
    <row r="145" spans="2:6" ht="19.899999999999999" thickBot="1">
      <c r="B145" s="58"/>
      <c r="C145" s="60" t="str">
        <f>CONCATENATE("b) ","für ",C107)</f>
        <v>b) für Pflegekräfte, und -assistent/innen (1-jährige Ausbildung oder Arzthelferin)</v>
      </c>
      <c r="D145" s="51"/>
      <c r="E145" s="77"/>
      <c r="F145" s="78"/>
    </row>
    <row r="146" spans="2:6" ht="22.9" thickTop="1">
      <c r="B146" s="58"/>
      <c r="C146" s="61" t="s">
        <v>43</v>
      </c>
      <c r="D146" s="62"/>
      <c r="E146" s="63">
        <f>F107</f>
        <v>53.749999999999993</v>
      </c>
      <c r="F146" s="64">
        <f>F107</f>
        <v>53.749999999999993</v>
      </c>
    </row>
    <row r="147" spans="2:6" ht="22.5">
      <c r="B147" s="58"/>
      <c r="C147" s="65" t="s">
        <v>44</v>
      </c>
      <c r="D147" s="66"/>
      <c r="E147" s="67">
        <f>IF(ISNUMBER($F$116),$F$116,"Daten fehlen!")</f>
        <v>14.568617558022208</v>
      </c>
      <c r="F147" s="68">
        <f>IF(ISNUMBER($F$116),$F$116,"Daten fehlen!")</f>
        <v>14.568617558022208</v>
      </c>
    </row>
    <row r="148" spans="2:6" ht="22.5">
      <c r="B148" s="58"/>
      <c r="C148" s="65" t="s">
        <v>45</v>
      </c>
      <c r="D148" s="66"/>
      <c r="E148" s="67">
        <f>IF(ISNUMBER($F$119),$F$119,"Daten fehlen!")</f>
        <v>5.2976791120080726</v>
      </c>
      <c r="F148" s="68">
        <f>IF(ISNUMBER($F$119),$F$119,"Daten fehlen!")</f>
        <v>5.2976791120080726</v>
      </c>
    </row>
    <row r="149" spans="2:6" ht="22.5">
      <c r="B149" s="58"/>
      <c r="C149" s="65" t="s">
        <v>46</v>
      </c>
      <c r="D149" s="66"/>
      <c r="E149" s="69" t="s">
        <v>47</v>
      </c>
      <c r="F149" s="68">
        <f>IF(ISNUMBER($F$120),$F$120,"Daten fehlen!")</f>
        <v>7.9465186680121089</v>
      </c>
    </row>
    <row r="150" spans="2:6" ht="22.5">
      <c r="B150" s="58"/>
      <c r="C150" s="70" t="s">
        <v>48</v>
      </c>
      <c r="D150" s="71"/>
      <c r="E150" s="67">
        <f>IF(ISNUMBER($F$124),$F$124,"Daten fehlen!")</f>
        <v>6.6220988900100908</v>
      </c>
      <c r="F150" s="68">
        <f>IF(ISNUMBER($F$124),$F$124,"Daten fehlen!")</f>
        <v>6.6220988900100908</v>
      </c>
    </row>
    <row r="151" spans="2:6" ht="26.25" thickBot="1">
      <c r="B151" s="58"/>
      <c r="C151" s="72" t="s">
        <v>58</v>
      </c>
      <c r="D151" s="73"/>
      <c r="E151" s="74">
        <f>IF(ISNUMBER(SUM(E146:E150)),SUM(E146:E150),"Daten fehlen")</f>
        <v>80.23839556004036</v>
      </c>
      <c r="F151" s="75">
        <f>IF(ISNUMBER(SUM(F146:F150)),SUM(F146:F150),"Daten fehlen")</f>
        <v>88.184914228052463</v>
      </c>
    </row>
    <row r="152" spans="2:6" ht="19.899999999999999" thickTop="1">
      <c r="B152" s="58"/>
      <c r="C152" s="76"/>
      <c r="D152" s="51"/>
      <c r="E152" s="77"/>
      <c r="F152" s="78"/>
    </row>
    <row r="153" spans="2:6" ht="19.899999999999999" thickBot="1">
      <c r="B153" s="58"/>
      <c r="C153" s="60" t="str">
        <f>CONCATENATE("c) ","für ",C108)</f>
        <v>c) für Pflegeassistent/innen - "helferinnen" (überwiegend in Pflege)</v>
      </c>
      <c r="D153" s="51"/>
      <c r="E153" s="77"/>
      <c r="F153" s="78"/>
    </row>
    <row r="154" spans="2:6" ht="22.9" thickTop="1">
      <c r="B154" s="58"/>
      <c r="C154" s="61" t="s">
        <v>43</v>
      </c>
      <c r="D154" s="62"/>
      <c r="E154" s="63">
        <f>F108</f>
        <v>47.502871582816447</v>
      </c>
      <c r="F154" s="64">
        <f>F108</f>
        <v>47.502871582816447</v>
      </c>
    </row>
    <row r="155" spans="2:6" ht="22.5">
      <c r="B155" s="58"/>
      <c r="C155" s="65" t="s">
        <v>44</v>
      </c>
      <c r="D155" s="66"/>
      <c r="E155" s="67">
        <f>IF(ISNUMBER($F$116),$F$116,"Daten fehlen!")</f>
        <v>14.568617558022208</v>
      </c>
      <c r="F155" s="68">
        <f>IF(ISNUMBER($F$116),$F$116,"Daten fehlen!")</f>
        <v>14.568617558022208</v>
      </c>
    </row>
    <row r="156" spans="2:6" ht="22.5">
      <c r="B156" s="58"/>
      <c r="C156" s="65" t="s">
        <v>45</v>
      </c>
      <c r="D156" s="66"/>
      <c r="E156" s="67">
        <f>IF(ISNUMBER($F$119),$F$119,"Daten fehlen!")</f>
        <v>5.2976791120080726</v>
      </c>
      <c r="F156" s="68">
        <f>IF(ISNUMBER($F$119),$F$119,"Daten fehlen!")</f>
        <v>5.2976791120080726</v>
      </c>
    </row>
    <row r="157" spans="2:6" ht="22.5">
      <c r="B157" s="58"/>
      <c r="C157" s="65" t="s">
        <v>46</v>
      </c>
      <c r="D157" s="66"/>
      <c r="E157" s="69" t="s">
        <v>47</v>
      </c>
      <c r="F157" s="68">
        <f>IF(ISNUMBER($F$120),$F$120,"Daten fehlen!")</f>
        <v>7.9465186680121089</v>
      </c>
    </row>
    <row r="158" spans="2:6" ht="22.5">
      <c r="B158" s="58"/>
      <c r="C158" s="70" t="s">
        <v>48</v>
      </c>
      <c r="D158" s="71"/>
      <c r="E158" s="67">
        <f>IF(ISNUMBER($F$124),$F$124,"Daten fehlen!")</f>
        <v>6.6220988900100908</v>
      </c>
      <c r="F158" s="68">
        <f>IF(ISNUMBER($F$124),$F$124,"Daten fehlen!")</f>
        <v>6.6220988900100908</v>
      </c>
    </row>
    <row r="159" spans="2:6" ht="26.25" thickBot="1">
      <c r="B159" s="58"/>
      <c r="C159" s="72" t="s">
        <v>58</v>
      </c>
      <c r="D159" s="73"/>
      <c r="E159" s="74">
        <f>IF(ISNUMBER(SUM(E154:E158)),SUM(E154:E158),"Daten fehlen")</f>
        <v>73.991267142856813</v>
      </c>
      <c r="F159" s="75">
        <f>IF(ISNUMBER(SUM(F154:F158)),SUM(F154:F158),"Daten fehlen")</f>
        <v>81.937785810868917</v>
      </c>
    </row>
    <row r="160" spans="2:6" ht="19.899999999999999" thickTop="1">
      <c r="B160" s="58"/>
      <c r="C160" s="76"/>
      <c r="D160" s="51"/>
      <c r="E160" s="77"/>
      <c r="F160" s="78"/>
    </row>
    <row r="161" spans="2:6" ht="19.899999999999999" thickBot="1">
      <c r="B161" s="58"/>
      <c r="C161" s="60" t="str">
        <f>CONCATENATE("d) ","für ",C109)</f>
        <v>d) für Hauswirtschaftskräfte (überwiegend in Hauswirtschaft)</v>
      </c>
      <c r="D161" s="51"/>
      <c r="E161" s="77"/>
      <c r="F161" s="78"/>
    </row>
    <row r="162" spans="2:6" ht="22.9" thickTop="1">
      <c r="B162" s="58"/>
      <c r="C162" s="61" t="s">
        <v>43</v>
      </c>
      <c r="D162" s="62"/>
      <c r="E162" s="63">
        <f>F109</f>
        <v>36.473209896772076</v>
      </c>
      <c r="F162" s="64">
        <f>F109</f>
        <v>36.473209896772076</v>
      </c>
    </row>
    <row r="163" spans="2:6" ht="22.5">
      <c r="B163" s="58"/>
      <c r="C163" s="65" t="s">
        <v>44</v>
      </c>
      <c r="D163" s="66"/>
      <c r="E163" s="67">
        <f>IF(ISNUMBER($F$116),$F$116,"Daten fehlen!")</f>
        <v>14.568617558022208</v>
      </c>
      <c r="F163" s="68">
        <f>IF(ISNUMBER($F$116),$F$116,"Daten fehlen!")</f>
        <v>14.568617558022208</v>
      </c>
    </row>
    <row r="164" spans="2:6" ht="22.5">
      <c r="B164" s="79"/>
      <c r="C164" s="65" t="s">
        <v>45</v>
      </c>
      <c r="D164" s="66"/>
      <c r="E164" s="67">
        <f>IF(ISNUMBER($F$119),$F$119,"Daten fehlen!")</f>
        <v>5.2976791120080726</v>
      </c>
      <c r="F164" s="68">
        <f>IF(ISNUMBER($F$119),$F$119,"Daten fehlen!")</f>
        <v>5.2976791120080726</v>
      </c>
    </row>
    <row r="165" spans="2:6" ht="22.5">
      <c r="B165" s="79"/>
      <c r="C165" s="65" t="s">
        <v>46</v>
      </c>
      <c r="D165" s="66"/>
      <c r="E165" s="69" t="s">
        <v>47</v>
      </c>
      <c r="F165" s="68">
        <f>IF(ISNUMBER($F$120),$F$120,"Daten fehlen!")</f>
        <v>7.9465186680121089</v>
      </c>
    </row>
    <row r="166" spans="2:6" ht="22.5">
      <c r="B166" s="79"/>
      <c r="C166" s="70" t="s">
        <v>48</v>
      </c>
      <c r="D166" s="71"/>
      <c r="E166" s="67">
        <f>IF(ISNUMBER($F$124),$F$124,"Daten fehlen!")</f>
        <v>6.6220988900100908</v>
      </c>
      <c r="F166" s="68">
        <f>IF(ISNUMBER($F$124),$F$124,"Daten fehlen!")</f>
        <v>6.6220988900100908</v>
      </c>
    </row>
    <row r="167" spans="2:6" ht="26.25" thickBot="1">
      <c r="B167" s="51"/>
      <c r="C167" s="72" t="s">
        <v>58</v>
      </c>
      <c r="D167" s="73"/>
      <c r="E167" s="74">
        <f>IF(ISNUMBER(SUM(E162:E166)),SUM(E162:E166),"Daten fehlen")</f>
        <v>62.96160545681245</v>
      </c>
      <c r="F167" s="75">
        <f>IF(ISNUMBER(SUM(F162:F166)),SUM(F162:F166),"Daten fehlen")</f>
        <v>70.908124124824553</v>
      </c>
    </row>
    <row r="168" spans="2:6" ht="19.899999999999999" thickTop="1">
      <c r="B168" s="58"/>
      <c r="C168" s="76"/>
      <c r="D168" s="51"/>
      <c r="E168" s="77"/>
      <c r="F168" s="78"/>
    </row>
    <row r="169" spans="2:6" ht="19.899999999999999" thickBot="1">
      <c r="B169" s="58"/>
      <c r="C169" s="60" t="str">
        <f>CONCATENATE("e) ","für ",C110)</f>
        <v>e) für Betreuungskräfte (überwiegend in Betreuung)</v>
      </c>
      <c r="D169" s="51"/>
      <c r="E169" s="77"/>
      <c r="F169" s="78"/>
    </row>
    <row r="170" spans="2:6" ht="22.9" thickTop="1">
      <c r="B170" s="58"/>
      <c r="C170" s="61" t="s">
        <v>43</v>
      </c>
      <c r="D170" s="62"/>
      <c r="E170" s="63">
        <f>F110</f>
        <v>38.81878876466638</v>
      </c>
      <c r="F170" s="64">
        <f>F110</f>
        <v>38.81878876466638</v>
      </c>
    </row>
    <row r="171" spans="2:6" ht="22.5">
      <c r="B171" s="58"/>
      <c r="C171" s="65" t="s">
        <v>44</v>
      </c>
      <c r="D171" s="66"/>
      <c r="E171" s="67">
        <f>IF(ISNUMBER($F$116),$F$116,"Daten fehlen!")</f>
        <v>14.568617558022208</v>
      </c>
      <c r="F171" s="68">
        <f>IF(ISNUMBER($F$116),$F$116,"Daten fehlen!")</f>
        <v>14.568617558022208</v>
      </c>
    </row>
    <row r="172" spans="2:6" ht="22.5">
      <c r="B172" s="79"/>
      <c r="C172" s="65" t="s">
        <v>45</v>
      </c>
      <c r="D172" s="66"/>
      <c r="E172" s="67">
        <f>IF(ISNUMBER($F$119),$F$119,"Daten fehlen!")</f>
        <v>5.2976791120080726</v>
      </c>
      <c r="F172" s="68">
        <f>IF(ISNUMBER($F$119),$F$119,"Daten fehlen!")</f>
        <v>5.2976791120080726</v>
      </c>
    </row>
    <row r="173" spans="2:6" ht="22.5">
      <c r="B173" s="79"/>
      <c r="C173" s="65" t="s">
        <v>46</v>
      </c>
      <c r="D173" s="66"/>
      <c r="E173" s="69" t="s">
        <v>47</v>
      </c>
      <c r="F173" s="68">
        <f>IF(ISNUMBER($F$120),$F$120,"Daten fehlen!")</f>
        <v>7.9465186680121089</v>
      </c>
    </row>
    <row r="174" spans="2:6" ht="22.5">
      <c r="B174" s="79"/>
      <c r="C174" s="70" t="s">
        <v>48</v>
      </c>
      <c r="D174" s="71"/>
      <c r="E174" s="67">
        <f>IF(ISNUMBER($F$124),$F$124,"Daten fehlen!")</f>
        <v>6.6220988900100908</v>
      </c>
      <c r="F174" s="68">
        <f>IF(ISNUMBER($F$124),$F$124,"Daten fehlen!")</f>
        <v>6.6220988900100908</v>
      </c>
    </row>
    <row r="175" spans="2:6" ht="26.25" thickBot="1">
      <c r="B175" s="51"/>
      <c r="C175" s="72" t="s">
        <v>58</v>
      </c>
      <c r="D175" s="73"/>
      <c r="E175" s="74">
        <f>IF(ISNUMBER(SUM(E170:E174)),SUM(E170:E174),"Daten fehlen")</f>
        <v>65.307184324706753</v>
      </c>
      <c r="F175" s="75">
        <f>IF(ISNUMBER(SUM(F170:F174)),SUM(F170:F174),"Daten fehlen")</f>
        <v>73.253702992718857</v>
      </c>
    </row>
    <row r="176" spans="2:6" ht="19.899999999999999" thickTop="1">
      <c r="B176" s="51"/>
      <c r="C176" s="51"/>
      <c r="D176" s="51"/>
      <c r="E176" s="77"/>
      <c r="F176" s="78"/>
    </row>
    <row r="177" spans="1:7" ht="19.899999999999999" thickBot="1">
      <c r="B177" s="51"/>
      <c r="C177" s="60" t="s">
        <v>50</v>
      </c>
      <c r="D177" s="51"/>
      <c r="E177" s="77"/>
      <c r="F177" s="78"/>
    </row>
    <row r="178" spans="1:7" ht="22.9" thickTop="1">
      <c r="B178" s="51"/>
      <c r="C178" s="61" t="s">
        <v>43</v>
      </c>
      <c r="D178" s="62"/>
      <c r="E178" s="63">
        <f>F111</f>
        <v>54.1925454086781</v>
      </c>
      <c r="F178" s="64">
        <f>F111</f>
        <v>54.1925454086781</v>
      </c>
    </row>
    <row r="179" spans="1:7" ht="22.5">
      <c r="B179" s="51"/>
      <c r="C179" s="65" t="s">
        <v>44</v>
      </c>
      <c r="D179" s="66"/>
      <c r="E179" s="67">
        <f>IF(ISNUMBER($F$116),$F$116,"Daten fehlen!")</f>
        <v>14.568617558022208</v>
      </c>
      <c r="F179" s="68">
        <f>IF(ISNUMBER($F$116),$F$116,"Daten fehlen!")</f>
        <v>14.568617558022208</v>
      </c>
    </row>
    <row r="180" spans="1:7" ht="22.5">
      <c r="B180" s="51"/>
      <c r="C180" s="65" t="s">
        <v>45</v>
      </c>
      <c r="D180" s="66"/>
      <c r="E180" s="67">
        <f>IF(ISNUMBER($F$119),$F$119,"Daten fehlen!")</f>
        <v>5.2976791120080726</v>
      </c>
      <c r="F180" s="68">
        <f>IF(ISNUMBER($F$119),$F$119,"Daten fehlen!")</f>
        <v>5.2976791120080726</v>
      </c>
    </row>
    <row r="181" spans="1:7" ht="22.5">
      <c r="B181" s="51"/>
      <c r="C181" s="65" t="s">
        <v>46</v>
      </c>
      <c r="D181" s="66"/>
      <c r="E181" s="69" t="s">
        <v>47</v>
      </c>
      <c r="F181" s="68">
        <f>IF(ISNUMBER($F$120),$F$120,"Daten fehlen!")</f>
        <v>7.9465186680121089</v>
      </c>
    </row>
    <row r="182" spans="1:7" ht="22.5">
      <c r="B182" s="51"/>
      <c r="C182" s="70" t="s">
        <v>48</v>
      </c>
      <c r="D182" s="71"/>
      <c r="E182" s="67">
        <f>IF(ISNUMBER($F$124),$F$124,"Daten fehlen!")</f>
        <v>6.6220988900100908</v>
      </c>
      <c r="F182" s="68">
        <f>IF(ISNUMBER($F$124),$F$124,"Daten fehlen!")</f>
        <v>6.6220988900100908</v>
      </c>
    </row>
    <row r="183" spans="1:7" ht="26.25" thickBot="1">
      <c r="B183" s="51"/>
      <c r="C183" s="72" t="s">
        <v>58</v>
      </c>
      <c r="D183" s="73"/>
      <c r="E183" s="74">
        <f>IF(ISNUMBER(SUM(E178:E182)),SUM(E178:E182),"Daten fehlen")</f>
        <v>80.680940968718474</v>
      </c>
      <c r="F183" s="75">
        <f>IF(ISNUMBER(SUM(F178:F182)),SUM(F178:F182),"Daten fehlen")</f>
        <v>88.627459636730578</v>
      </c>
    </row>
    <row r="184" spans="1:7" ht="18" thickTop="1" thickBot="1"/>
    <row r="185" spans="1:7" ht="35.25">
      <c r="B185" s="12" t="s">
        <v>59</v>
      </c>
      <c r="C185" s="13"/>
      <c r="D185" s="13"/>
      <c r="E185" s="14" t="str">
        <f>CONCATENATE("für das Jahr ",'Kalkulationen C+D+B+A'!$E$3-2)</f>
        <v>für das Jahr 2023</v>
      </c>
      <c r="F185" s="15"/>
      <c r="G185" s="431" t="s">
        <v>60</v>
      </c>
    </row>
    <row r="186" spans="1:7" ht="18" customHeight="1">
      <c r="B186" s="80" t="s">
        <v>61</v>
      </c>
      <c r="C186" s="17"/>
      <c r="D186" s="17"/>
      <c r="E186" s="17"/>
      <c r="F186" s="18"/>
      <c r="G186" s="431"/>
    </row>
    <row r="187" spans="1:7" ht="18" customHeight="1">
      <c r="B187" s="80" t="s">
        <v>62</v>
      </c>
      <c r="C187" s="17"/>
      <c r="D187" s="17"/>
      <c r="E187" s="17"/>
      <c r="F187" s="18"/>
    </row>
    <row r="188" spans="1:7" ht="40.15">
      <c r="A188" s="19"/>
      <c r="B188" s="20" t="s">
        <v>3</v>
      </c>
      <c r="C188" s="21"/>
      <c r="D188" s="22" t="s">
        <v>4</v>
      </c>
      <c r="E188" s="22" t="s">
        <v>63</v>
      </c>
      <c r="F188" s="23" t="s">
        <v>64</v>
      </c>
      <c r="G188" s="19"/>
    </row>
    <row r="189" spans="1:7" ht="19.899999999999999" thickBot="1">
      <c r="B189" s="24" t="s">
        <v>7</v>
      </c>
      <c r="C189" s="25" t="s">
        <v>8</v>
      </c>
      <c r="D189" s="26" t="s">
        <v>9</v>
      </c>
      <c r="E189" s="26" t="s">
        <v>10</v>
      </c>
      <c r="F189" s="27" t="s">
        <v>11</v>
      </c>
    </row>
    <row r="190" spans="1:7" ht="32" customHeight="1">
      <c r="B190" s="28" t="s">
        <v>12</v>
      </c>
      <c r="C190" s="285" t="s">
        <v>129</v>
      </c>
      <c r="D190" s="286"/>
      <c r="E190" s="288" t="str">
        <f>G185</f>
        <v>B</v>
      </c>
      <c r="F190" s="287"/>
    </row>
    <row r="191" spans="1:7" ht="26" customHeight="1">
      <c r="B191" s="29" t="s">
        <v>14</v>
      </c>
      <c r="C191" s="30" t="str">
        <f>$C$22</f>
        <v>Examinierte Pflegefachkräfte (3-jährige Ausbildung)</v>
      </c>
      <c r="D191" s="31">
        <f>D22</f>
        <v>324462</v>
      </c>
      <c r="E191" s="284">
        <f>1.1*E22</f>
        <v>6998.2000000000007</v>
      </c>
      <c r="F191" s="81">
        <f t="shared" ref="F191:F196" si="7">IF(ISNUMBER(D191/E191),D191/E191,"Fehler!")</f>
        <v>46.36363636363636</v>
      </c>
    </row>
    <row r="192" spans="1:7" ht="26" customHeight="1">
      <c r="B192" s="29" t="s">
        <v>15</v>
      </c>
      <c r="C192" s="30" t="str">
        <f>$C$23</f>
        <v>Pflegekräfte, und -assistent/innen (1-jährige Ausbildung oder Arzthelferin)</v>
      </c>
      <c r="D192" s="31">
        <f t="shared" ref="D192:D195" si="8">D23</f>
        <v>159831</v>
      </c>
      <c r="E192" s="284">
        <f t="shared" ref="E192:E195" si="9">1.1*E23</f>
        <v>4088.7000000000003</v>
      </c>
      <c r="F192" s="81">
        <f t="shared" si="7"/>
        <v>39.090909090909086</v>
      </c>
    </row>
    <row r="193" spans="2:6" ht="26" customHeight="1">
      <c r="B193" s="29" t="s">
        <v>16</v>
      </c>
      <c r="C193" s="30" t="str">
        <f>$C$24</f>
        <v>Pflegeassistent/innen - "helferinnen" (überwiegend in Pflege)</v>
      </c>
      <c r="D193" s="31">
        <f t="shared" si="8"/>
        <v>165424</v>
      </c>
      <c r="E193" s="284">
        <f t="shared" si="9"/>
        <v>4788.3</v>
      </c>
      <c r="F193" s="81">
        <f t="shared" si="7"/>
        <v>34.54754296932105</v>
      </c>
    </row>
    <row r="194" spans="2:6" ht="26" customHeight="1">
      <c r="B194" s="29" t="s">
        <v>17</v>
      </c>
      <c r="C194" s="30" t="str">
        <f>$C$25</f>
        <v>Hauswirtschaftskräfte (überwiegend in Hauswirtschaft)</v>
      </c>
      <c r="D194" s="31">
        <f t="shared" si="8"/>
        <v>111298</v>
      </c>
      <c r="E194" s="284">
        <f t="shared" si="9"/>
        <v>3949.0000000000005</v>
      </c>
      <c r="F194" s="81">
        <f t="shared" si="7"/>
        <v>28.183844011142057</v>
      </c>
    </row>
    <row r="195" spans="2:6" ht="26" customHeight="1">
      <c r="B195" s="34" t="s">
        <v>18</v>
      </c>
      <c r="C195" s="30" t="str">
        <f>$C$26</f>
        <v>Betreuungskräfte (überwiegend in Betreuung)</v>
      </c>
      <c r="D195" s="31">
        <f t="shared" si="8"/>
        <v>98262</v>
      </c>
      <c r="E195" s="284">
        <f t="shared" si="9"/>
        <v>3275.8</v>
      </c>
      <c r="F195" s="81">
        <f t="shared" si="7"/>
        <v>29.996336772696743</v>
      </c>
    </row>
    <row r="196" spans="2:6" ht="26" customHeight="1" thickBot="1">
      <c r="B196" s="35" t="s">
        <v>19</v>
      </c>
      <c r="C196" s="36" t="str">
        <f>$C$27</f>
        <v>Mischkalkulation der Personalkosten (1.1 bis 1.5.)</v>
      </c>
      <c r="D196" s="37">
        <f>IF(ISNUMBER(SUM(D191:D195)),SUM(D191:D195),"Daten fehlen!")</f>
        <v>859277</v>
      </c>
      <c r="E196" s="38">
        <f>IF(ISNUMBER(SUM(E191:E195)),SUM(E191:E195),"Daten fehlen!")</f>
        <v>23100</v>
      </c>
      <c r="F196" s="82">
        <f t="shared" si="7"/>
        <v>37.198138528138529</v>
      </c>
    </row>
    <row r="197" spans="2:6" ht="32" customHeight="1">
      <c r="B197" s="83"/>
      <c r="C197" s="432" t="s">
        <v>65</v>
      </c>
      <c r="D197" s="433"/>
      <c r="E197" s="433"/>
      <c r="F197" s="84"/>
    </row>
    <row r="198" spans="2:6" ht="32" customHeight="1" thickBot="1">
      <c r="B198" s="85"/>
      <c r="C198" s="434"/>
      <c r="D198" s="435"/>
      <c r="E198" s="435"/>
      <c r="F198" s="86"/>
    </row>
    <row r="199" spans="2:6" ht="32" customHeight="1" thickTop="1">
      <c r="B199" s="40"/>
      <c r="C199" s="436" t="s">
        <v>188</v>
      </c>
      <c r="D199" s="437"/>
      <c r="E199" s="437"/>
      <c r="F199" s="87"/>
    </row>
    <row r="200" spans="2:6" ht="32" customHeight="1" thickBot="1">
      <c r="B200" s="40"/>
      <c r="C200" s="438"/>
      <c r="D200" s="439"/>
      <c r="E200" s="439"/>
      <c r="F200" s="88"/>
    </row>
    <row r="201" spans="2:6" ht="22.5">
      <c r="B201" s="44" t="s">
        <v>20</v>
      </c>
      <c r="C201" s="89" t="s">
        <v>21</v>
      </c>
      <c r="D201" s="90"/>
      <c r="E201" s="90"/>
      <c r="F201" s="91"/>
    </row>
    <row r="202" spans="2:6" ht="26" customHeight="1">
      <c r="B202" s="29" t="s">
        <v>22</v>
      </c>
      <c r="C202" s="30" t="str">
        <f>C30</f>
        <v>Personalkosten Leitung des Pflege- und Betreuungsdienstes</v>
      </c>
      <c r="D202" s="31">
        <f>D30</f>
        <v>105000.00000000013</v>
      </c>
      <c r="E202" s="32">
        <f>IF(ISNUMBER($E$196),$E$196,"Fehler!")</f>
        <v>23100</v>
      </c>
      <c r="F202" s="92">
        <f>IF(ISNUMBER(D202/E202),D202/E202,"Fehler!")</f>
        <v>4.5454545454545512</v>
      </c>
    </row>
    <row r="203" spans="2:6" ht="26" customHeight="1">
      <c r="B203" s="29" t="s">
        <v>23</v>
      </c>
      <c r="C203" s="30" t="str">
        <f t="shared" ref="C203" si="10">C31</f>
        <v>Overheadkosten (Verwaltung, Geschäftsführung, Umlagen, …)</v>
      </c>
      <c r="D203" s="31">
        <f t="shared" ref="D203" si="11">D31</f>
        <v>126000</v>
      </c>
      <c r="E203" s="32">
        <f>IF(ISNUMBER($E$196),$E$196,"Fehler!")</f>
        <v>23100</v>
      </c>
      <c r="F203" s="92">
        <f>IF(ISNUMBER(D203/E203),D203/E203,"Fehler!")</f>
        <v>5.4545454545454541</v>
      </c>
    </row>
    <row r="204" spans="2:6" ht="26" customHeight="1" thickBot="1">
      <c r="B204" s="35" t="s">
        <v>24</v>
      </c>
      <c r="C204" s="36" t="s">
        <v>132</v>
      </c>
      <c r="D204" s="37">
        <f>IF(ISNUMBER(SUM(D202:D203)),SUM(D202:D203),"Daten fehlen!")</f>
        <v>231000.00000000012</v>
      </c>
      <c r="E204" s="38">
        <f>IF(ISNUMBER($E$196),$E$196,"Fehler!")</f>
        <v>23100</v>
      </c>
      <c r="F204" s="93">
        <f>IF(ISNUMBER(D204/E204),D204/E204,"Fehler!")</f>
        <v>10.000000000000005</v>
      </c>
    </row>
    <row r="205" spans="2:6" ht="19.899999999999999" thickBot="1">
      <c r="B205" s="40"/>
      <c r="C205" s="41"/>
      <c r="D205" s="41"/>
      <c r="E205" s="42"/>
      <c r="F205" s="43"/>
    </row>
    <row r="206" spans="2:6" ht="26" customHeight="1">
      <c r="B206" s="44" t="s">
        <v>25</v>
      </c>
      <c r="C206" s="423" t="s">
        <v>26</v>
      </c>
      <c r="D206" s="424"/>
      <c r="E206" s="424"/>
      <c r="F206" s="425"/>
    </row>
    <row r="207" spans="2:6" ht="26" customHeight="1">
      <c r="B207" s="29" t="s">
        <v>27</v>
      </c>
      <c r="C207" s="30" t="str">
        <f t="shared" ref="C207:C208" si="12">C35</f>
        <v>.. andere Sachkosten ohne Investitionen (gem. § 82 Abs. 2 SGB XI)</v>
      </c>
      <c r="D207" s="31">
        <f t="shared" ref="D207:D208" si="13">D35</f>
        <v>84000</v>
      </c>
      <c r="E207" s="32">
        <f>IF(ISNUMBER($E$196),$E$196,"Fehler!")</f>
        <v>23100</v>
      </c>
      <c r="F207" s="92">
        <f>IF(ISNUMBER(D207/E207),D207/E207,"Fehler!")</f>
        <v>3.6363636363636362</v>
      </c>
    </row>
    <row r="208" spans="2:6" ht="26" customHeight="1">
      <c r="B208" s="29" t="s">
        <v>29</v>
      </c>
      <c r="C208" s="30" t="str">
        <f t="shared" si="12"/>
        <v>.. Investitionskosten i. S. des § 82 Abs. 2 SGB XI, für alle Leistungsbereiche</v>
      </c>
      <c r="D208" s="31">
        <f t="shared" si="13"/>
        <v>126000</v>
      </c>
      <c r="E208" s="32">
        <f>IF(ISNUMBER($E$196),$E$196,"Fehler!")</f>
        <v>23100</v>
      </c>
      <c r="F208" s="92">
        <f>IF(ISNUMBER(D208/E208),D208/E208,"Fehler!")</f>
        <v>5.4545454545454541</v>
      </c>
    </row>
    <row r="209" spans="2:6" ht="26" customHeight="1" thickBot="1">
      <c r="B209" s="35" t="s">
        <v>30</v>
      </c>
      <c r="C209" s="45" t="s">
        <v>31</v>
      </c>
      <c r="D209" s="37">
        <f>IF(ISNUMBER(SUM(D207:D208)),SUM(D207:D208),"Daten fehlen!")</f>
        <v>210000</v>
      </c>
      <c r="E209" s="38">
        <f>IF(ISNUMBER($E$196),$E$196,"Fehler!")</f>
        <v>23100</v>
      </c>
      <c r="F209" s="93">
        <f>IF(ISNUMBER(D209/E209),D209/E209,"Fehler!")</f>
        <v>9.0909090909090917</v>
      </c>
    </row>
    <row r="210" spans="2:6" ht="19.899999999999999" thickBot="1">
      <c r="B210" s="46"/>
      <c r="C210" s="42"/>
      <c r="D210" s="47"/>
      <c r="E210" s="47"/>
      <c r="F210" s="48"/>
    </row>
    <row r="211" spans="2:6" ht="36" customHeight="1">
      <c r="B211" s="44" t="s">
        <v>32</v>
      </c>
      <c r="C211" s="426" t="s">
        <v>136</v>
      </c>
      <c r="D211" s="427"/>
      <c r="E211" s="427"/>
      <c r="F211" s="428"/>
    </row>
    <row r="212" spans="2:6" ht="26" customHeight="1" thickBot="1">
      <c r="B212" s="49"/>
      <c r="C212" s="291" t="str">
        <f>C40</f>
        <v>Kalkulatorische "Kosten" / Gewinn / Risikozuschlag</v>
      </c>
      <c r="D212" s="37">
        <f t="shared" ref="D212" si="14">D40</f>
        <v>105000</v>
      </c>
      <c r="E212" s="38">
        <f>IF(ISNUMBER($E$196),$E$196,"Fehler!")</f>
        <v>23100</v>
      </c>
      <c r="F212" s="93">
        <f>IF(ISNUMBER(D212/E212),D212/E212,"Fehler!")</f>
        <v>4.5454545454545459</v>
      </c>
    </row>
    <row r="213" spans="2:6" ht="19.899999999999999" thickBot="1">
      <c r="B213" s="46"/>
      <c r="C213" s="42"/>
      <c r="D213" s="47"/>
      <c r="E213" s="47"/>
      <c r="F213" s="48"/>
    </row>
    <row r="214" spans="2:6" ht="36" customHeight="1">
      <c r="B214" s="44" t="s">
        <v>34</v>
      </c>
      <c r="C214" s="426" t="s">
        <v>119</v>
      </c>
      <c r="D214" s="427"/>
      <c r="E214" s="427"/>
      <c r="F214" s="428"/>
    </row>
    <row r="215" spans="2:6" ht="26" customHeight="1" thickBot="1">
      <c r="B215" s="49"/>
      <c r="C215" s="291" t="str">
        <f>C43</f>
        <v>"Overhead"kosten (Sachkosten und kalkulatorische)</v>
      </c>
      <c r="D215" s="37">
        <f>IF(ISNUMBER(D204+D209+D212),D204+D209+D212,"Daten fehlen")</f>
        <v>546000.00000000012</v>
      </c>
      <c r="E215" s="38">
        <f>IF(ISNUMBER($E$196),$E$196,"Fehler!")</f>
        <v>23100</v>
      </c>
      <c r="F215" s="93">
        <f>IF(ISNUMBER(D215/E215),D215/E215,"Fehler!")</f>
        <v>23.63636363636364</v>
      </c>
    </row>
    <row r="216" spans="2:6" ht="17.649999999999999" thickBot="1">
      <c r="B216" s="50"/>
      <c r="C216" s="51"/>
      <c r="D216" s="51"/>
      <c r="E216" s="51"/>
      <c r="F216" s="52"/>
    </row>
    <row r="217" spans="2:6" ht="28.05" customHeight="1">
      <c r="B217" s="44" t="s">
        <v>35</v>
      </c>
      <c r="C217" s="426" t="s">
        <v>66</v>
      </c>
      <c r="D217" s="427"/>
      <c r="E217" s="427"/>
      <c r="F217" s="428"/>
    </row>
    <row r="218" spans="2:6" ht="26" customHeight="1">
      <c r="B218" s="46"/>
      <c r="C218" s="293" t="s">
        <v>13</v>
      </c>
      <c r="D218" s="294"/>
      <c r="E218" s="295" t="s">
        <v>67</v>
      </c>
      <c r="F218" s="296" t="s">
        <v>68</v>
      </c>
    </row>
    <row r="219" spans="2:6" ht="26" customHeight="1">
      <c r="B219" s="46" t="s">
        <v>69</v>
      </c>
      <c r="C219" s="30" t="str">
        <f>$C$22</f>
        <v>Examinierte Pflegefachkräfte (3-jährige Ausbildung)</v>
      </c>
      <c r="D219" s="94">
        <f>IF(ISNUMBER($F$191),$F$191,"")</f>
        <v>46.36363636363636</v>
      </c>
      <c r="E219" s="95">
        <f>IF(ISNUMBER($F$215),$F$215,"")</f>
        <v>23.63636363636364</v>
      </c>
      <c r="F219" s="96">
        <f>IF(ISNUMBER(D219+E219),D219+E219,"")</f>
        <v>70</v>
      </c>
    </row>
    <row r="220" spans="2:6" ht="26" customHeight="1">
      <c r="B220" s="46" t="s">
        <v>70</v>
      </c>
      <c r="C220" s="30" t="str">
        <f>$C$23</f>
        <v>Pflegekräfte, und -assistent/innen (1-jährige Ausbildung oder Arzthelferin)</v>
      </c>
      <c r="D220" s="94">
        <f>IF(ISNUMBER($F$192),$F$192,"")</f>
        <v>39.090909090909086</v>
      </c>
      <c r="E220" s="95">
        <f t="shared" ref="E220:E224" si="15">IF(ISNUMBER($F$215),$F$215,"")</f>
        <v>23.63636363636364</v>
      </c>
      <c r="F220" s="96">
        <f t="shared" ref="F220:F224" si="16">IF(ISNUMBER(D220+E220),D220+E220,"")</f>
        <v>62.727272727272727</v>
      </c>
    </row>
    <row r="221" spans="2:6" ht="26" customHeight="1">
      <c r="B221" s="46" t="s">
        <v>71</v>
      </c>
      <c r="C221" s="30" t="str">
        <f>$C$24</f>
        <v>Pflegeassistent/innen - "helferinnen" (überwiegend in Pflege)</v>
      </c>
      <c r="D221" s="94">
        <f>IF(ISNUMBER($F$193),$F$193,"")</f>
        <v>34.54754296932105</v>
      </c>
      <c r="E221" s="95">
        <f t="shared" si="15"/>
        <v>23.63636363636364</v>
      </c>
      <c r="F221" s="96">
        <f t="shared" si="16"/>
        <v>58.18390660568469</v>
      </c>
    </row>
    <row r="222" spans="2:6" ht="26" customHeight="1">
      <c r="B222" s="46" t="s">
        <v>72</v>
      </c>
      <c r="C222" s="30" t="str">
        <f>$C$25</f>
        <v>Hauswirtschaftskräfte (überwiegend in Hauswirtschaft)</v>
      </c>
      <c r="D222" s="94">
        <f>IF(ISNUMBER($F$194),$F$194,"")</f>
        <v>28.183844011142057</v>
      </c>
      <c r="E222" s="95">
        <f t="shared" si="15"/>
        <v>23.63636363636364</v>
      </c>
      <c r="F222" s="96">
        <f t="shared" si="16"/>
        <v>51.820207647505697</v>
      </c>
    </row>
    <row r="223" spans="2:6" ht="26" customHeight="1">
      <c r="B223" s="46" t="s">
        <v>73</v>
      </c>
      <c r="C223" s="30" t="str">
        <f>$C$26</f>
        <v>Betreuungskräfte (überwiegend in Betreuung)</v>
      </c>
      <c r="D223" s="94">
        <f>IF(ISNUMBER($F$195),$F$195,"")</f>
        <v>29.996336772696743</v>
      </c>
      <c r="E223" s="95">
        <f t="shared" si="15"/>
        <v>23.63636363636364</v>
      </c>
      <c r="F223" s="96">
        <f t="shared" si="16"/>
        <v>53.632700409060384</v>
      </c>
    </row>
    <row r="224" spans="2:6" ht="26" customHeight="1" thickBot="1">
      <c r="B224" s="49" t="s">
        <v>74</v>
      </c>
      <c r="C224" s="36" t="str">
        <f>$C$27</f>
        <v>Mischkalkulation der Personalkosten (1.1 bis 1.5.)</v>
      </c>
      <c r="D224" s="97">
        <f>IF(ISNUMBER($F$196),$F$196,"")</f>
        <v>37.198138528138529</v>
      </c>
      <c r="E224" s="98">
        <f t="shared" si="15"/>
        <v>23.63636363636364</v>
      </c>
      <c r="F224" s="99">
        <f t="shared" si="16"/>
        <v>60.834502164502169</v>
      </c>
    </row>
    <row r="225" spans="1:7" ht="17.649999999999999" thickBot="1"/>
    <row r="226" spans="1:7" ht="35.25">
      <c r="B226" s="12" t="s">
        <v>75</v>
      </c>
      <c r="C226" s="13"/>
      <c r="D226" s="13"/>
      <c r="E226" s="14" t="str">
        <f>CONCATENATE("für das Jahr ",'Kalkulationen C+D+B+A'!$E$3-2)</f>
        <v>für das Jahr 2023</v>
      </c>
      <c r="F226" s="15"/>
      <c r="G226" s="431" t="s">
        <v>76</v>
      </c>
    </row>
    <row r="227" spans="1:7" ht="25.9">
      <c r="B227" s="80" t="s">
        <v>77</v>
      </c>
      <c r="C227" s="17"/>
      <c r="D227" s="17"/>
      <c r="E227" s="17"/>
      <c r="F227" s="18"/>
      <c r="G227" s="431"/>
    </row>
    <row r="228" spans="1:7" ht="25.9">
      <c r="B228" s="80" t="s">
        <v>122</v>
      </c>
      <c r="C228" s="17"/>
      <c r="D228" s="17"/>
      <c r="E228" s="17"/>
      <c r="F228" s="18"/>
    </row>
    <row r="229" spans="1:7" ht="40.15">
      <c r="A229" s="19"/>
      <c r="B229" s="20" t="s">
        <v>3</v>
      </c>
      <c r="C229" s="21"/>
      <c r="D229" s="22" t="s">
        <v>4</v>
      </c>
      <c r="E229" s="22" t="s">
        <v>137</v>
      </c>
      <c r="F229" s="23" t="s">
        <v>64</v>
      </c>
      <c r="G229" s="19"/>
    </row>
    <row r="230" spans="1:7" ht="19.899999999999999" thickBot="1">
      <c r="B230" s="24" t="s">
        <v>7</v>
      </c>
      <c r="C230" s="25" t="s">
        <v>8</v>
      </c>
      <c r="D230" s="26" t="s">
        <v>9</v>
      </c>
      <c r="E230" s="26" t="s">
        <v>10</v>
      </c>
      <c r="F230" s="27" t="s">
        <v>11</v>
      </c>
    </row>
    <row r="231" spans="1:7" ht="32" customHeight="1">
      <c r="B231" s="28" t="s">
        <v>12</v>
      </c>
      <c r="C231" s="285" t="s">
        <v>13</v>
      </c>
      <c r="D231" s="286"/>
      <c r="E231" s="288" t="str">
        <f>G226</f>
        <v>A</v>
      </c>
      <c r="F231" s="287"/>
    </row>
    <row r="232" spans="1:7" ht="26" customHeight="1">
      <c r="B232" s="29" t="s">
        <v>14</v>
      </c>
      <c r="C232" s="30" t="str">
        <f>$C$22</f>
        <v>Examinierte Pflegefachkräfte (3-jährige Ausbildung)</v>
      </c>
      <c r="D232" s="31">
        <f>D22</f>
        <v>324462</v>
      </c>
      <c r="E232" s="284">
        <f>1.2*E191</f>
        <v>8397.84</v>
      </c>
      <c r="F232" s="81">
        <f t="shared" ref="F232:F237" si="17">IF(ISNUMBER(D232/E232),D232/E232,"Fehler!")</f>
        <v>38.636363636363633</v>
      </c>
    </row>
    <row r="233" spans="1:7" ht="26" customHeight="1">
      <c r="B233" s="29" t="s">
        <v>15</v>
      </c>
      <c r="C233" s="30" t="str">
        <f>$C$23</f>
        <v>Pflegekräfte, und -assistent/innen (1-jährige Ausbildung oder Arzthelferin)</v>
      </c>
      <c r="D233" s="31">
        <f t="shared" ref="D233:D236" si="18">D23</f>
        <v>159831</v>
      </c>
      <c r="E233" s="284">
        <f t="shared" ref="E233:E236" si="19">1.2*E192</f>
        <v>4906.4400000000005</v>
      </c>
      <c r="F233" s="81">
        <f t="shared" si="17"/>
        <v>32.575757575757571</v>
      </c>
    </row>
    <row r="234" spans="1:7" ht="26" customHeight="1">
      <c r="B234" s="29" t="s">
        <v>16</v>
      </c>
      <c r="C234" s="30" t="str">
        <f>$C$24</f>
        <v>Pflegeassistent/innen - "helferinnen" (überwiegend in Pflege)</v>
      </c>
      <c r="D234" s="31">
        <f t="shared" si="18"/>
        <v>165424</v>
      </c>
      <c r="E234" s="284">
        <f t="shared" si="19"/>
        <v>5745.96</v>
      </c>
      <c r="F234" s="81">
        <f t="shared" si="17"/>
        <v>28.789619141100879</v>
      </c>
    </row>
    <row r="235" spans="1:7" ht="26" customHeight="1">
      <c r="B235" s="29" t="s">
        <v>17</v>
      </c>
      <c r="C235" s="30" t="str">
        <f>$C$25</f>
        <v>Hauswirtschaftskräfte (überwiegend in Hauswirtschaft)</v>
      </c>
      <c r="D235" s="31">
        <f t="shared" si="18"/>
        <v>111298</v>
      </c>
      <c r="E235" s="284">
        <f t="shared" si="19"/>
        <v>4738.8</v>
      </c>
      <c r="F235" s="81">
        <f t="shared" si="17"/>
        <v>23.486536675951715</v>
      </c>
    </row>
    <row r="236" spans="1:7" ht="26" customHeight="1">
      <c r="B236" s="34" t="s">
        <v>18</v>
      </c>
      <c r="C236" s="30" t="str">
        <f>$C$26</f>
        <v>Betreuungskräfte (überwiegend in Betreuung)</v>
      </c>
      <c r="D236" s="31">
        <f t="shared" si="18"/>
        <v>98262</v>
      </c>
      <c r="E236" s="284">
        <f t="shared" si="19"/>
        <v>3930.96</v>
      </c>
      <c r="F236" s="81">
        <f t="shared" si="17"/>
        <v>24.996947310580623</v>
      </c>
    </row>
    <row r="237" spans="1:7" ht="26" customHeight="1" thickBot="1">
      <c r="B237" s="35" t="s">
        <v>19</v>
      </c>
      <c r="C237" s="36" t="str">
        <f>$C$27</f>
        <v>Mischkalkulation der Personalkosten (1.1 bis 1.5.)</v>
      </c>
      <c r="D237" s="37">
        <f>IF(ISNUMBER(SUM(D232:D236)),SUM(D232:D236),"Daten fehlen!")</f>
        <v>859277</v>
      </c>
      <c r="E237" s="38">
        <f>IF(ISNUMBER(SUM(E232:E236)),SUM(E232:E236),"Daten fehlen!")</f>
        <v>27720</v>
      </c>
      <c r="F237" s="82">
        <f t="shared" si="17"/>
        <v>30.998448773448775</v>
      </c>
    </row>
    <row r="238" spans="1:7" ht="32" customHeight="1">
      <c r="B238" s="83"/>
      <c r="C238" s="432" t="s">
        <v>78</v>
      </c>
      <c r="D238" s="433"/>
      <c r="E238" s="433"/>
      <c r="F238" s="84"/>
    </row>
    <row r="239" spans="1:7" ht="32" customHeight="1" thickBot="1">
      <c r="B239" s="85"/>
      <c r="C239" s="434"/>
      <c r="D239" s="435"/>
      <c r="E239" s="435"/>
      <c r="F239" s="86"/>
    </row>
    <row r="240" spans="1:7" ht="32" customHeight="1" thickTop="1">
      <c r="B240" s="40"/>
      <c r="C240" s="436" t="s">
        <v>79</v>
      </c>
      <c r="D240" s="437"/>
      <c r="E240" s="437"/>
      <c r="F240" s="87"/>
    </row>
    <row r="241" spans="2:6" ht="32" customHeight="1" thickBot="1">
      <c r="B241" s="40"/>
      <c r="C241" s="438"/>
      <c r="D241" s="439"/>
      <c r="E241" s="439"/>
      <c r="F241" s="88"/>
    </row>
    <row r="242" spans="2:6" ht="22.5">
      <c r="B242" s="100" t="s">
        <v>20</v>
      </c>
      <c r="C242" s="101" t="s">
        <v>21</v>
      </c>
      <c r="D242" s="102"/>
      <c r="E242" s="102"/>
      <c r="F242" s="103"/>
    </row>
    <row r="243" spans="2:6" ht="26" customHeight="1">
      <c r="B243" s="104" t="s">
        <v>22</v>
      </c>
      <c r="C243" s="105" t="str">
        <f>C30</f>
        <v>Personalkosten Leitung des Pflege- und Betreuungsdienstes</v>
      </c>
      <c r="D243" s="106">
        <f>D30</f>
        <v>105000.00000000013</v>
      </c>
      <c r="E243" s="107">
        <f>IF(ISNUMBER($E$237),$E$237,"Fehler!")</f>
        <v>27720</v>
      </c>
      <c r="F243" s="108">
        <f>IF(ISNUMBER(D243/E243),D243/E243,"Fehler!")</f>
        <v>3.7878787878787925</v>
      </c>
    </row>
    <row r="244" spans="2:6" ht="26" customHeight="1">
      <c r="B244" s="104" t="s">
        <v>23</v>
      </c>
      <c r="C244" s="105" t="str">
        <f t="shared" ref="C244" si="20">C31</f>
        <v>Overheadkosten (Verwaltung, Geschäftsführung, Umlagen, …)</v>
      </c>
      <c r="D244" s="106">
        <f t="shared" ref="D244" si="21">D31</f>
        <v>126000</v>
      </c>
      <c r="E244" s="107">
        <f>IF(ISNUMBER($E$237),$E$237,"Fehler!")</f>
        <v>27720</v>
      </c>
      <c r="F244" s="108">
        <f>IF(ISNUMBER(D244/E244),D244/E244,"Fehler!")</f>
        <v>4.5454545454545459</v>
      </c>
    </row>
    <row r="245" spans="2:6" ht="26" customHeight="1" thickBot="1">
      <c r="B245" s="109" t="s">
        <v>24</v>
      </c>
      <c r="C245" s="110" t="s">
        <v>132</v>
      </c>
      <c r="D245" s="111">
        <f>IF(ISNUMBER(SUM(D243:D244)),SUM(D243:D244),"Daten fehlen!")</f>
        <v>231000.00000000012</v>
      </c>
      <c r="E245" s="112">
        <f>IF(ISNUMBER($E$237),$E$237,"Fehler!")</f>
        <v>27720</v>
      </c>
      <c r="F245" s="113">
        <f>IF(ISNUMBER(D245/E245),D245/E245,"Fehler!")</f>
        <v>8.3333333333333375</v>
      </c>
    </row>
    <row r="246" spans="2:6" ht="19.899999999999999" thickBot="1">
      <c r="B246" s="114"/>
      <c r="C246" s="115"/>
      <c r="D246" s="115"/>
      <c r="E246" s="116"/>
      <c r="F246" s="117"/>
    </row>
    <row r="247" spans="2:6" ht="22.5">
      <c r="B247" s="100" t="s">
        <v>25</v>
      </c>
      <c r="C247" s="440" t="s">
        <v>26</v>
      </c>
      <c r="D247" s="441"/>
      <c r="E247" s="441"/>
      <c r="F247" s="442"/>
    </row>
    <row r="248" spans="2:6" ht="26" customHeight="1">
      <c r="B248" s="104" t="s">
        <v>27</v>
      </c>
      <c r="C248" s="105" t="str">
        <f t="shared" ref="C248:C249" si="22">C35</f>
        <v>.. andere Sachkosten ohne Investitionen (gem. § 82 Abs. 2 SGB XI)</v>
      </c>
      <c r="D248" s="106">
        <f t="shared" ref="D248:D249" si="23">D35</f>
        <v>84000</v>
      </c>
      <c r="E248" s="107">
        <f>IF(ISNUMBER($E$237),$E$237,"Fehler!")</f>
        <v>27720</v>
      </c>
      <c r="F248" s="108">
        <f>IF(ISNUMBER(D248/E248),D248/E248,"Fehler!")</f>
        <v>3.0303030303030303</v>
      </c>
    </row>
    <row r="249" spans="2:6" ht="26" customHeight="1">
      <c r="B249" s="104" t="s">
        <v>29</v>
      </c>
      <c r="C249" s="105" t="str">
        <f t="shared" si="22"/>
        <v>.. Investitionskosten i. S. des § 82 Abs. 2 SGB XI, für alle Leistungsbereiche</v>
      </c>
      <c r="D249" s="106">
        <f t="shared" si="23"/>
        <v>126000</v>
      </c>
      <c r="E249" s="107">
        <f>IF(ISNUMBER($E$237),$E$237,"Fehler!")</f>
        <v>27720</v>
      </c>
      <c r="F249" s="108">
        <f>IF(ISNUMBER(D249/E249),D249/E249,"Fehler!")</f>
        <v>4.5454545454545459</v>
      </c>
    </row>
    <row r="250" spans="2:6" ht="26" customHeight="1" thickBot="1">
      <c r="B250" s="109" t="s">
        <v>30</v>
      </c>
      <c r="C250" s="118" t="s">
        <v>31</v>
      </c>
      <c r="D250" s="111">
        <f>IF(ISNUMBER(SUM(D248:D249)),SUM(D248:D249),"Daten fehlen!")</f>
        <v>210000</v>
      </c>
      <c r="E250" s="112">
        <f>IF(ISNUMBER($E$237),$E$237,"Fehler!")</f>
        <v>27720</v>
      </c>
      <c r="F250" s="113">
        <f>IF(ISNUMBER(D250/E250),D250/E250,"Fehler!")</f>
        <v>7.5757575757575761</v>
      </c>
    </row>
    <row r="251" spans="2:6" ht="19.899999999999999" thickBot="1">
      <c r="B251" s="119"/>
      <c r="C251" s="116"/>
      <c r="D251" s="120"/>
      <c r="E251" s="120"/>
      <c r="F251" s="121"/>
    </row>
    <row r="252" spans="2:6" ht="36" customHeight="1">
      <c r="B252" s="100" t="s">
        <v>32</v>
      </c>
      <c r="C252" s="443" t="s">
        <v>123</v>
      </c>
      <c r="D252" s="444"/>
      <c r="E252" s="444"/>
      <c r="F252" s="445"/>
    </row>
    <row r="253" spans="2:6" ht="26" customHeight="1" thickBot="1">
      <c r="B253" s="122"/>
      <c r="C253" s="292" t="str">
        <f>C40</f>
        <v>Kalkulatorische "Kosten" / Gewinn / Risikozuschlag</v>
      </c>
      <c r="D253" s="111">
        <f>D40</f>
        <v>105000</v>
      </c>
      <c r="E253" s="112">
        <f>IF(ISNUMBER($E$237),$E$237,"Fehler!")</f>
        <v>27720</v>
      </c>
      <c r="F253" s="113">
        <f>IF(ISNUMBER(D253/E253),D253/E253,"Fehler!")</f>
        <v>3.7878787878787881</v>
      </c>
    </row>
    <row r="254" spans="2:6" ht="19.899999999999999" thickBot="1">
      <c r="B254" s="119"/>
      <c r="C254" s="116"/>
      <c r="D254" s="120"/>
      <c r="E254" s="120"/>
      <c r="F254" s="121"/>
    </row>
    <row r="255" spans="2:6" ht="36" customHeight="1">
      <c r="B255" s="100" t="s">
        <v>34</v>
      </c>
      <c r="C255" s="443" t="s">
        <v>124</v>
      </c>
      <c r="D255" s="444"/>
      <c r="E255" s="444"/>
      <c r="F255" s="445"/>
    </row>
    <row r="256" spans="2:6" ht="36" customHeight="1" thickBot="1">
      <c r="B256" s="122"/>
      <c r="C256" s="292" t="str">
        <f>C43</f>
        <v>"Overhead"kosten (Sachkosten und kalkulatorische)</v>
      </c>
      <c r="D256" s="111">
        <f>IF(ISNUMBER(D245+D250+D253),D245+D250+D253,"Daten fehlen")</f>
        <v>546000.00000000012</v>
      </c>
      <c r="E256" s="112">
        <f>IF(ISNUMBER($E$237),$E$237,"Fehler!")</f>
        <v>27720</v>
      </c>
      <c r="F256" s="113">
        <f>IF(ISNUMBER(D256/E256),D256/E256,"Fehler!")</f>
        <v>19.696969696969703</v>
      </c>
    </row>
    <row r="257" spans="2:6" ht="17.649999999999999" thickBot="1">
      <c r="B257" s="123"/>
      <c r="C257" s="124"/>
      <c r="D257" s="124"/>
      <c r="E257" s="124"/>
      <c r="F257" s="125"/>
    </row>
    <row r="258" spans="2:6" ht="22.5">
      <c r="B258" s="100" t="s">
        <v>35</v>
      </c>
      <c r="C258" s="443" t="s">
        <v>66</v>
      </c>
      <c r="D258" s="444"/>
      <c r="E258" s="444"/>
      <c r="F258" s="445"/>
    </row>
    <row r="259" spans="2:6" ht="26" customHeight="1">
      <c r="B259" s="119"/>
      <c r="C259" s="297" t="str">
        <f>C231</f>
        <v>Personalkosten der Mitarbeiter in  Pflege, Hauswirtschaft und Betreuung</v>
      </c>
      <c r="D259" s="126"/>
      <c r="E259" s="127" t="s">
        <v>67</v>
      </c>
      <c r="F259" s="128" t="s">
        <v>68</v>
      </c>
    </row>
    <row r="260" spans="2:6" ht="26" customHeight="1">
      <c r="B260" s="119" t="s">
        <v>69</v>
      </c>
      <c r="C260" s="105" t="str">
        <f>$C$22</f>
        <v>Examinierte Pflegefachkräfte (3-jährige Ausbildung)</v>
      </c>
      <c r="D260" s="129">
        <f>IF(ISNUMBER($F$232),$F$232,"")</f>
        <v>38.636363636363633</v>
      </c>
      <c r="E260" s="130">
        <f t="shared" ref="E260:E265" si="24">IF(ISNUMBER($F$256),$F$256,"")</f>
        <v>19.696969696969703</v>
      </c>
      <c r="F260" s="131">
        <f>IF(ISNUMBER(D260+E260),D260+E260,"")</f>
        <v>58.333333333333336</v>
      </c>
    </row>
    <row r="261" spans="2:6" ht="26" customHeight="1">
      <c r="B261" s="119" t="s">
        <v>70</v>
      </c>
      <c r="C261" s="105" t="str">
        <f>$C$23</f>
        <v>Pflegekräfte, und -assistent/innen (1-jährige Ausbildung oder Arzthelferin)</v>
      </c>
      <c r="D261" s="129">
        <f>IF(ISNUMBER($F$233),$F$233,"")</f>
        <v>32.575757575757571</v>
      </c>
      <c r="E261" s="130">
        <f t="shared" si="24"/>
        <v>19.696969696969703</v>
      </c>
      <c r="F261" s="131">
        <f t="shared" ref="F261:F265" si="25">IF(ISNUMBER(D261+E261),D261+E261,"")</f>
        <v>52.272727272727273</v>
      </c>
    </row>
    <row r="262" spans="2:6" ht="26" customHeight="1">
      <c r="B262" s="119" t="s">
        <v>71</v>
      </c>
      <c r="C262" s="105" t="str">
        <f>$C$24</f>
        <v>Pflegeassistent/innen - "helferinnen" (überwiegend in Pflege)</v>
      </c>
      <c r="D262" s="129">
        <f>IF(ISNUMBER($F$234),$F$234,"")</f>
        <v>28.789619141100879</v>
      </c>
      <c r="E262" s="130">
        <f t="shared" si="24"/>
        <v>19.696969696969703</v>
      </c>
      <c r="F262" s="131">
        <f t="shared" si="25"/>
        <v>48.486588838070581</v>
      </c>
    </row>
    <row r="263" spans="2:6" ht="26" customHeight="1">
      <c r="B263" s="119" t="s">
        <v>72</v>
      </c>
      <c r="C263" s="105" t="str">
        <f>$C$25</f>
        <v>Hauswirtschaftskräfte (überwiegend in Hauswirtschaft)</v>
      </c>
      <c r="D263" s="129">
        <f>IF(ISNUMBER($F$235),$F$235,"")</f>
        <v>23.486536675951715</v>
      </c>
      <c r="E263" s="130">
        <f t="shared" si="24"/>
        <v>19.696969696969703</v>
      </c>
      <c r="F263" s="131">
        <f t="shared" si="25"/>
        <v>43.183506372921414</v>
      </c>
    </row>
    <row r="264" spans="2:6" ht="26" customHeight="1">
      <c r="B264" s="119" t="s">
        <v>73</v>
      </c>
      <c r="C264" s="105" t="str">
        <f>$C$26</f>
        <v>Betreuungskräfte (überwiegend in Betreuung)</v>
      </c>
      <c r="D264" s="129">
        <f>IF(ISNUMBER($F$236),$F$236,"")</f>
        <v>24.996947310580623</v>
      </c>
      <c r="E264" s="130">
        <f t="shared" si="24"/>
        <v>19.696969696969703</v>
      </c>
      <c r="F264" s="131">
        <f t="shared" si="25"/>
        <v>44.693917007550326</v>
      </c>
    </row>
    <row r="265" spans="2:6" ht="26" customHeight="1" thickBot="1">
      <c r="B265" s="122" t="s">
        <v>74</v>
      </c>
      <c r="C265" s="110" t="str">
        <f>$C$27</f>
        <v>Mischkalkulation der Personalkosten (1.1 bis 1.5.)</v>
      </c>
      <c r="D265" s="132">
        <f>IF(ISNUMBER($F$237),$F$237,"")</f>
        <v>30.998448773448775</v>
      </c>
      <c r="E265" s="133">
        <f t="shared" si="24"/>
        <v>19.696969696969703</v>
      </c>
      <c r="F265" s="134">
        <f t="shared" si="25"/>
        <v>50.695418470418474</v>
      </c>
    </row>
  </sheetData>
  <sheetProtection algorithmName="SHA-512" hashValue="b6WOF1EaTlOEb8u8y4UgqC0hJ30yA1Eu5dkidqoCO9rGiG9Lj2IrEXcPjOUYchmel8GB9SZfkF9Fd19on4+nmw==" saltValue="QwRT3ujsGWa3nuYT85aOSg==" spinCount="100000" sheet="1" formatCells="0" formatColumns="0"/>
  <mergeCells count="36">
    <mergeCell ref="C247:F247"/>
    <mergeCell ref="C252:F252"/>
    <mergeCell ref="C255:F255"/>
    <mergeCell ref="C258:F258"/>
    <mergeCell ref="C214:F214"/>
    <mergeCell ref="C217:F217"/>
    <mergeCell ref="G226:G227"/>
    <mergeCell ref="C238:E239"/>
    <mergeCell ref="C240:E241"/>
    <mergeCell ref="G185:G186"/>
    <mergeCell ref="C197:E198"/>
    <mergeCell ref="C199:E200"/>
    <mergeCell ref="C206:F206"/>
    <mergeCell ref="C211:F211"/>
    <mergeCell ref="E134:E137"/>
    <mergeCell ref="F134:F137"/>
    <mergeCell ref="E50:E53"/>
    <mergeCell ref="F50:F53"/>
    <mergeCell ref="G101:G102"/>
    <mergeCell ref="C113:F113"/>
    <mergeCell ref="C118:F118"/>
    <mergeCell ref="C123:F123"/>
    <mergeCell ref="C126:F126"/>
    <mergeCell ref="C129:F129"/>
    <mergeCell ref="E132:E133"/>
    <mergeCell ref="F132:F133"/>
    <mergeCell ref="B3:D3"/>
    <mergeCell ref="E48:E49"/>
    <mergeCell ref="F48:F49"/>
    <mergeCell ref="B5:C6"/>
    <mergeCell ref="G17:G18"/>
    <mergeCell ref="C29:F29"/>
    <mergeCell ref="C34:F34"/>
    <mergeCell ref="C39:F39"/>
    <mergeCell ref="C42:F42"/>
    <mergeCell ref="C45:F45"/>
  </mergeCells>
  <pageMargins left="0.59055118110236227" right="0.59055118110236227" top="0.59055118110236227" bottom="0.59055118110236227" header="0.31496062992125984" footer="0.31496062992125984"/>
  <pageSetup paperSize="9" scale="60" fitToHeight="0" orientation="portrait" r:id="rId1"/>
  <headerFooter alignWithMargins="0">
    <oddHeader>&amp;L&amp;"Segoe UI Light,Standard"&amp;9Die neue Stundensatzkalkulation SGB XI - von Thomas Sießegger</oddHeader>
    <oddFooter>&amp;L&amp;"Segoe UI Light,Standard"&amp;8Datei: &amp;F, Tabelle: &amp;A, Seite &amp;P von &amp;N, 
© 1995 - 2020 Thomas Sießegger, Hamburg  /  alle Rechte vorbehalten!&amp;R&amp;"Segoe UI Light,Fett"&amp;8Seite &amp;P</oddFooter>
  </headerFooter>
  <rowBreaks count="6" manualBreakCount="6">
    <brk id="16" max="16383" man="1"/>
    <brk id="47" max="16383" man="1"/>
    <brk id="100" max="16383" man="1"/>
    <brk id="131" max="6" man="1"/>
    <brk id="184" max="6" man="1"/>
    <brk id="22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B810F-30A4-4B54-A990-1972644E688C}">
  <sheetPr>
    <tabColor theme="8" tint="0.59999389629810485"/>
  </sheetPr>
  <dimension ref="A1:R2827"/>
  <sheetViews>
    <sheetView zoomScale="124" zoomScaleNormal="124" zoomScalePageLayoutView="10" workbookViewId="0"/>
  </sheetViews>
  <sheetFormatPr baseColWidth="10" defaultColWidth="10.6640625" defaultRowHeight="16.149999999999999"/>
  <cols>
    <col min="1" max="1" width="4.46484375" style="141" customWidth="1"/>
    <col min="2" max="2" width="46.6640625" style="141" customWidth="1"/>
    <col min="3" max="6" width="18.1328125" style="141" customWidth="1"/>
    <col min="7" max="7" width="18.1328125" style="280" customWidth="1"/>
    <col min="8" max="13" width="18.1328125" style="140" customWidth="1"/>
    <col min="14" max="18" width="10.6640625" style="140" customWidth="1"/>
    <col min="19" max="16384" width="10.6640625" style="141"/>
  </cols>
  <sheetData>
    <row r="1" spans="1:9" ht="36" customHeight="1">
      <c r="A1" s="135" t="s">
        <v>80</v>
      </c>
      <c r="B1" s="136"/>
      <c r="C1" s="136"/>
      <c r="D1" s="137"/>
      <c r="E1" s="138" t="s">
        <v>2</v>
      </c>
      <c r="F1" s="446" t="s">
        <v>81</v>
      </c>
      <c r="G1" s="447"/>
      <c r="H1" s="139"/>
      <c r="I1" s="139"/>
    </row>
    <row r="2" spans="1:9" ht="36" customHeight="1">
      <c r="A2" s="142" t="s">
        <v>125</v>
      </c>
      <c r="B2" s="143"/>
      <c r="C2" s="143"/>
      <c r="D2" s="144"/>
      <c r="E2" s="145"/>
      <c r="F2" s="146"/>
      <c r="G2" s="147"/>
      <c r="H2" s="139"/>
      <c r="I2" s="139"/>
    </row>
    <row r="3" spans="1:9" ht="18" customHeight="1">
      <c r="A3" s="448" t="s">
        <v>82</v>
      </c>
      <c r="B3" s="449"/>
      <c r="C3" s="449"/>
      <c r="D3" s="449"/>
      <c r="E3" s="449"/>
      <c r="F3" s="449"/>
      <c r="G3" s="450"/>
      <c r="H3" s="139"/>
      <c r="I3" s="139"/>
    </row>
    <row r="4" spans="1:9" ht="18" customHeight="1">
      <c r="A4" s="148" t="s">
        <v>127</v>
      </c>
      <c r="B4" s="149"/>
      <c r="C4" s="149"/>
      <c r="D4" s="149"/>
      <c r="E4" s="149"/>
      <c r="F4" s="149"/>
      <c r="G4" s="150"/>
      <c r="H4" s="139"/>
      <c r="I4" s="139"/>
    </row>
    <row r="5" spans="1:9" ht="18" customHeight="1" thickBot="1">
      <c r="A5" s="151"/>
      <c r="B5" s="152"/>
      <c r="C5" s="152"/>
      <c r="D5" s="152"/>
      <c r="E5" s="152"/>
      <c r="F5" s="152"/>
      <c r="G5" s="153"/>
      <c r="H5" s="139"/>
      <c r="I5" s="139"/>
    </row>
    <row r="6" spans="1:9" ht="18" customHeight="1">
      <c r="A6" s="154"/>
      <c r="B6" s="155"/>
      <c r="C6" s="155"/>
      <c r="D6" s="155"/>
      <c r="E6" s="155"/>
      <c r="F6" s="155"/>
      <c r="G6" s="156"/>
      <c r="H6" s="139"/>
      <c r="I6" s="139"/>
    </row>
    <row r="7" spans="1:9" ht="32" customHeight="1">
      <c r="A7" s="161" t="s">
        <v>83</v>
      </c>
      <c r="B7" s="160"/>
      <c r="C7" s="160"/>
      <c r="D7" s="160"/>
      <c r="E7" s="160"/>
      <c r="F7" s="162" t="str">
        <f>A24</f>
        <v>Pflege</v>
      </c>
      <c r="G7" s="163"/>
      <c r="H7" s="139"/>
      <c r="I7" s="139"/>
    </row>
    <row r="8" spans="1:9" ht="72" customHeight="1">
      <c r="A8" s="451" t="s">
        <v>3</v>
      </c>
      <c r="B8" s="452"/>
      <c r="C8" s="319" t="s">
        <v>84</v>
      </c>
      <c r="D8" s="320" t="s">
        <v>85</v>
      </c>
      <c r="E8" s="320" t="s">
        <v>126</v>
      </c>
      <c r="F8" s="320" t="s">
        <v>86</v>
      </c>
      <c r="G8" s="164" t="s">
        <v>87</v>
      </c>
      <c r="H8" s="139"/>
      <c r="I8" s="139"/>
    </row>
    <row r="9" spans="1:9" ht="21" customHeight="1">
      <c r="A9" s="165" t="s">
        <v>7</v>
      </c>
      <c r="B9" s="166" t="s">
        <v>8</v>
      </c>
      <c r="C9" s="167" t="s">
        <v>11</v>
      </c>
      <c r="D9" s="167" t="s">
        <v>11</v>
      </c>
      <c r="E9" s="167" t="s">
        <v>11</v>
      </c>
      <c r="F9" s="167" t="s">
        <v>11</v>
      </c>
      <c r="G9" s="168" t="s">
        <v>11</v>
      </c>
      <c r="H9" s="139"/>
      <c r="I9" s="139"/>
    </row>
    <row r="10" spans="1:9" ht="24" customHeight="1" thickBot="1">
      <c r="A10" s="169" t="s">
        <v>12</v>
      </c>
      <c r="B10" s="170" t="str">
        <f>CONCATENATE("Personalkosten der Mitarbeiter in ",$F$7)</f>
        <v>Personalkosten der Mitarbeiter in Pflege</v>
      </c>
      <c r="C10" s="171"/>
      <c r="D10" s="172" t="s">
        <v>88</v>
      </c>
      <c r="E10" s="172" t="s">
        <v>89</v>
      </c>
      <c r="F10" s="172" t="s">
        <v>90</v>
      </c>
      <c r="G10" s="173"/>
      <c r="H10" s="139"/>
      <c r="I10" s="139"/>
    </row>
    <row r="11" spans="1:9" s="140" customFormat="1" ht="32" customHeight="1" thickTop="1">
      <c r="A11" s="174" t="s">
        <v>14</v>
      </c>
      <c r="B11" s="30" t="s">
        <v>194</v>
      </c>
      <c r="C11" s="176">
        <f>IF(ISNUMBER('Kalkulationen C+D+B+A'!$F$22),'Kalkulationen C+D+B+A'!$F$22,"Fehler!")</f>
        <v>51</v>
      </c>
      <c r="D11" s="176">
        <f>IF(ISNUMBER('Kalkulationen C+D+B+A'!$F$32),'Kalkulationen C+D+B+A'!$F$32, "Fehler!")</f>
        <v>11.000000000000005</v>
      </c>
      <c r="E11" s="176">
        <f>IF(ISNUMBER('Kalkulationen C+D+B+A'!$F$35),'Kalkulationen C+D+B+A'!$F$35, "Fehler!")</f>
        <v>4</v>
      </c>
      <c r="F11" s="176">
        <f>IF(ISNUMBER('Kalkulationen C+D+B+A'!$F$40),'Kalkulationen C+D+B+A'!$F$40, "Fehler!")</f>
        <v>5</v>
      </c>
      <c r="G11" s="177">
        <f>IF(ISNUMBER(C11+D11+E11+F11),C11+D11+E11+F11,"")</f>
        <v>71</v>
      </c>
      <c r="H11" s="139"/>
      <c r="I11" s="139"/>
    </row>
    <row r="12" spans="1:9" s="140" customFormat="1" ht="32" customHeight="1">
      <c r="A12" s="178" t="s">
        <v>15</v>
      </c>
      <c r="B12" s="30" t="s">
        <v>195</v>
      </c>
      <c r="C12" s="176">
        <f>IF(ISNUMBER('Kalkulationen C+D+B+A'!$F$23),'Kalkulationen C+D+B+A'!$F$23,"Fehler!")</f>
        <v>43</v>
      </c>
      <c r="D12" s="176">
        <f>IF(ISNUMBER('Kalkulationen C+D+B+A'!$F$32),'Kalkulationen C+D+B+A'!$F$32, "Fehler!")</f>
        <v>11.000000000000005</v>
      </c>
      <c r="E12" s="176">
        <f>IF(ISNUMBER('Kalkulationen C+D+B+A'!$F$35),'Kalkulationen C+D+B+A'!$F$35, "Fehler!")</f>
        <v>4</v>
      </c>
      <c r="F12" s="176">
        <f>IF(ISNUMBER('Kalkulationen C+D+B+A'!$F$40),'Kalkulationen C+D+B+A'!$F$40, "Fehler!")</f>
        <v>5</v>
      </c>
      <c r="G12" s="177">
        <f>IF(ISNUMBER(C12+D12+E12+F12),C12+D12+E12+F12,"")</f>
        <v>63.000000000000007</v>
      </c>
      <c r="H12" s="139"/>
      <c r="I12" s="139"/>
    </row>
    <row r="13" spans="1:9" s="140" customFormat="1" ht="32" customHeight="1">
      <c r="A13" s="178" t="s">
        <v>16</v>
      </c>
      <c r="B13" s="30" t="s">
        <v>196</v>
      </c>
      <c r="C13" s="176">
        <f>IF(ISNUMBER('Kalkulationen C+D+B+A'!$F$24),'Kalkulationen C+D+B+A'!$F$24,"Fehler!")</f>
        <v>38.002297266253159</v>
      </c>
      <c r="D13" s="176">
        <f>IF(ISNUMBER('Kalkulationen C+D+B+A'!$F$32),'Kalkulationen C+D+B+A'!$F$32, "Fehler!")</f>
        <v>11.000000000000005</v>
      </c>
      <c r="E13" s="176">
        <f>IF(ISNUMBER('Kalkulationen C+D+B+A'!$F$35),'Kalkulationen C+D+B+A'!$F$35, "Fehler!")</f>
        <v>4</v>
      </c>
      <c r="F13" s="176">
        <f>IF(ISNUMBER('Kalkulationen C+D+B+A'!$F$40),'Kalkulationen C+D+B+A'!$F$40, "Fehler!")</f>
        <v>5</v>
      </c>
      <c r="G13" s="177">
        <f>IF(ISNUMBER(C13+D13+E13+F13),C13+D13+E13+F13,"")</f>
        <v>58.002297266253166</v>
      </c>
      <c r="H13" s="139"/>
      <c r="I13" s="139"/>
    </row>
    <row r="14" spans="1:9" s="140" customFormat="1" ht="32" customHeight="1">
      <c r="A14" s="178" t="s">
        <v>17</v>
      </c>
      <c r="B14" s="30" t="s">
        <v>197</v>
      </c>
      <c r="C14" s="176">
        <f>IF(ISNUMBER('Kalkulationen C+D+B+A'!$F$25),'Kalkulationen C+D+B+A'!$F$25,"Fehler!")</f>
        <v>31.002228412256269</v>
      </c>
      <c r="D14" s="176">
        <f>IF(ISNUMBER('Kalkulationen C+D+B+A'!$F$32),'Kalkulationen C+D+B+A'!$F$32, "Fehler!")</f>
        <v>11.000000000000005</v>
      </c>
      <c r="E14" s="176">
        <f>IF(ISNUMBER('Kalkulationen C+D+B+A'!$F$35),'Kalkulationen C+D+B+A'!$F$35, "Fehler!")</f>
        <v>4</v>
      </c>
      <c r="F14" s="176">
        <f>IF(ISNUMBER('Kalkulationen C+D+B+A'!$F$40),'Kalkulationen C+D+B+A'!$F$40, "Fehler!")</f>
        <v>5</v>
      </c>
      <c r="G14" s="177">
        <f>IF(ISNUMBER(C14+D14+E14+F14),C14+D14+E14+F14,"")</f>
        <v>51.002228412256272</v>
      </c>
      <c r="H14" s="139"/>
      <c r="I14" s="139"/>
    </row>
    <row r="15" spans="1:9" s="140" customFormat="1" ht="32" customHeight="1" thickBot="1">
      <c r="A15" s="179" t="s">
        <v>18</v>
      </c>
      <c r="B15" s="30" t="s">
        <v>198</v>
      </c>
      <c r="C15" s="176">
        <f>IF(ISNUMBER('Kalkulationen C+D+B+A'!$F$26),'Kalkulationen C+D+B+A'!$F$26,"Fehler!")</f>
        <v>32.995970449966421</v>
      </c>
      <c r="D15" s="176">
        <f>IF(ISNUMBER('Kalkulationen C+D+B+A'!$F$32),'Kalkulationen C+D+B+A'!$F$32, "Fehler!")</f>
        <v>11.000000000000005</v>
      </c>
      <c r="E15" s="176">
        <f>IF(ISNUMBER('Kalkulationen C+D+B+A'!$F$35),'Kalkulationen C+D+B+A'!$F$35, "Fehler!")</f>
        <v>4</v>
      </c>
      <c r="F15" s="176">
        <f>IF(ISNUMBER('Kalkulationen C+D+B+A'!$F$40),'Kalkulationen C+D+B+A'!$F$40, "Fehler!")</f>
        <v>5</v>
      </c>
      <c r="G15" s="180">
        <f>IF(ISNUMBER(C15+D15+E15+F15),C15+D15+E15+F15,"")</f>
        <v>52.995970449966428</v>
      </c>
      <c r="H15" s="139"/>
      <c r="I15" s="139"/>
    </row>
    <row r="16" spans="1:9" s="140" customFormat="1" ht="40.049999999999997" customHeight="1" thickTop="1" thickBot="1">
      <c r="A16" s="181" t="s">
        <v>19</v>
      </c>
      <c r="B16" s="182" t="s">
        <v>91</v>
      </c>
      <c r="C16" s="183" t="s">
        <v>92</v>
      </c>
      <c r="D16" s="184"/>
      <c r="E16" s="184"/>
      <c r="F16" s="184"/>
      <c r="G16" s="185"/>
      <c r="H16" s="139"/>
      <c r="I16" s="139"/>
    </row>
    <row r="17" spans="1:9" s="140" customFormat="1" ht="12" customHeight="1" thickBot="1">
      <c r="A17" s="186"/>
      <c r="B17" s="187"/>
      <c r="C17" s="187"/>
      <c r="D17" s="187"/>
      <c r="E17" s="187"/>
      <c r="F17" s="187"/>
      <c r="G17" s="188"/>
      <c r="H17" s="139"/>
      <c r="I17" s="139"/>
    </row>
    <row r="18" spans="1:9" s="140" customFormat="1" ht="32.25" customHeight="1">
      <c r="A18" s="189" t="s">
        <v>93</v>
      </c>
      <c r="B18" s="190"/>
      <c r="C18" s="190"/>
      <c r="D18" s="190"/>
      <c r="E18" s="190"/>
      <c r="F18" s="190"/>
      <c r="G18" s="191"/>
      <c r="H18" s="139"/>
      <c r="I18" s="139"/>
    </row>
    <row r="19" spans="1:9" s="192" customFormat="1" ht="20.25" customHeight="1">
      <c r="A19" s="448" t="s">
        <v>94</v>
      </c>
      <c r="B19" s="449"/>
      <c r="C19" s="449"/>
      <c r="D19" s="471" t="s">
        <v>95</v>
      </c>
      <c r="E19" s="471"/>
      <c r="G19" s="196"/>
      <c r="H19" s="193"/>
      <c r="I19" s="193"/>
    </row>
    <row r="20" spans="1:9" s="192" customFormat="1" ht="24" customHeight="1">
      <c r="A20" s="448"/>
      <c r="B20" s="449"/>
      <c r="C20" s="449"/>
      <c r="D20" s="464" t="str">
        <f>E1</f>
        <v>C</v>
      </c>
      <c r="E20" s="194" t="s">
        <v>96</v>
      </c>
      <c r="F20" s="195">
        <f>'Kalkulationen C+D+B+A'!E3-2</f>
        <v>2023</v>
      </c>
      <c r="G20" s="281"/>
      <c r="H20" s="193"/>
      <c r="I20" s="193"/>
    </row>
    <row r="21" spans="1:9" s="192" customFormat="1" ht="20" customHeight="1">
      <c r="A21" s="448"/>
      <c r="B21" s="449"/>
      <c r="C21" s="449"/>
      <c r="D21" s="465"/>
      <c r="E21" s="467" t="s">
        <v>81</v>
      </c>
      <c r="F21" s="468"/>
      <c r="G21" s="196"/>
      <c r="H21" s="193"/>
      <c r="I21" s="193"/>
    </row>
    <row r="22" spans="1:9" s="192" customFormat="1" ht="20" customHeight="1">
      <c r="A22" s="448"/>
      <c r="B22" s="449"/>
      <c r="C22" s="449"/>
      <c r="D22" s="466"/>
      <c r="E22" s="469"/>
      <c r="F22" s="470"/>
      <c r="G22" s="196"/>
      <c r="H22" s="193"/>
      <c r="I22" s="193"/>
    </row>
    <row r="23" spans="1:9" s="192" customFormat="1" ht="18" customHeight="1">
      <c r="A23" s="197" t="s">
        <v>97</v>
      </c>
      <c r="B23" s="149"/>
      <c r="C23" s="149"/>
      <c r="D23" s="149"/>
      <c r="E23" s="149"/>
      <c r="F23" s="149"/>
      <c r="G23" s="281"/>
      <c r="H23" s="193"/>
      <c r="I23" s="193"/>
    </row>
    <row r="24" spans="1:9" s="140" customFormat="1" ht="96" customHeight="1">
      <c r="A24" s="472" t="s">
        <v>98</v>
      </c>
      <c r="B24" s="473"/>
      <c r="C24" s="303" t="s">
        <v>99</v>
      </c>
      <c r="D24" s="198" t="s">
        <v>100</v>
      </c>
      <c r="E24" s="199" t="s">
        <v>101</v>
      </c>
      <c r="F24" s="200"/>
      <c r="G24" s="201"/>
      <c r="H24" s="139"/>
      <c r="I24" s="139"/>
    </row>
    <row r="25" spans="1:9" s="140" customFormat="1" ht="21" customHeight="1" thickBot="1">
      <c r="A25" s="202" t="s">
        <v>7</v>
      </c>
      <c r="B25" s="203" t="s">
        <v>8</v>
      </c>
      <c r="C25" s="304" t="s">
        <v>11</v>
      </c>
      <c r="D25" s="205" t="s">
        <v>10</v>
      </c>
      <c r="E25" s="204" t="s">
        <v>11</v>
      </c>
      <c r="F25" s="206"/>
      <c r="G25" s="207"/>
      <c r="H25" s="139"/>
      <c r="I25" s="139"/>
    </row>
    <row r="26" spans="1:9" s="140" customFormat="1" ht="24" customHeight="1" thickBot="1">
      <c r="A26" s="208" t="s">
        <v>12</v>
      </c>
      <c r="B26" s="209" t="s">
        <v>99</v>
      </c>
      <c r="C26" s="209"/>
      <c r="D26" s="210"/>
      <c r="E26" s="210"/>
      <c r="F26" s="206"/>
      <c r="G26" s="207"/>
      <c r="H26" s="211"/>
      <c r="I26" s="139"/>
    </row>
    <row r="27" spans="1:9" ht="32.25" customHeight="1" thickTop="1">
      <c r="A27" s="174" t="s">
        <v>14</v>
      </c>
      <c r="B27" s="175" t="str">
        <f>$B$11</f>
        <v>Examinierte Pflegefachkräfte (3 Jahre)</v>
      </c>
      <c r="C27" s="212">
        <f>IF(ISNUMBER($C$11),$C$11,"Fehler!")</f>
        <v>51</v>
      </c>
      <c r="D27" s="406">
        <v>0.6</v>
      </c>
      <c r="E27" s="212">
        <f>IF(ISNUMBER(C27*D27),C27*D27,"")</f>
        <v>30.599999999999998</v>
      </c>
      <c r="F27" s="480" t="s">
        <v>142</v>
      </c>
      <c r="G27" s="481"/>
      <c r="H27" s="211"/>
      <c r="I27" s="139"/>
    </row>
    <row r="28" spans="1:9" ht="32.25" customHeight="1">
      <c r="A28" s="178" t="s">
        <v>15</v>
      </c>
      <c r="B28" s="175" t="str">
        <f>$B$12</f>
        <v>Pflegekräfte, und -assistent/innen (1-jährig o. Arzthelferin)</v>
      </c>
      <c r="C28" s="212">
        <f>IF(ISNUMBER($C$12),$C$12,"Fehler!")</f>
        <v>43</v>
      </c>
      <c r="D28" s="406">
        <v>0.2</v>
      </c>
      <c r="E28" s="212">
        <f>IF(ISNUMBER(C28*D28),C28*D28,"")</f>
        <v>8.6</v>
      </c>
      <c r="F28" s="482"/>
      <c r="G28" s="483"/>
      <c r="H28" s="211"/>
      <c r="I28" s="139"/>
    </row>
    <row r="29" spans="1:9" ht="32.25" customHeight="1">
      <c r="A29" s="178" t="s">
        <v>16</v>
      </c>
      <c r="B29" s="175" t="str">
        <f>$B$13</f>
        <v>Pflegeassistent/innen - "helferinnen" (in Pflege)</v>
      </c>
      <c r="C29" s="212">
        <f>IF(ISNUMBER($C$13),$C$13,"Fehler!")</f>
        <v>38.002297266253159</v>
      </c>
      <c r="D29" s="406">
        <v>0.15</v>
      </c>
      <c r="E29" s="212">
        <f>IF(ISNUMBER(C29*D29),C29*D29,"")</f>
        <v>5.7003445899379734</v>
      </c>
      <c r="F29" s="482"/>
      <c r="G29" s="483"/>
      <c r="H29" s="211"/>
    </row>
    <row r="30" spans="1:9" ht="32.450000000000003" customHeight="1">
      <c r="A30" s="178" t="s">
        <v>17</v>
      </c>
      <c r="B30" s="175" t="str">
        <f>$B$14</f>
        <v>Hauswirtschaftskräfte</v>
      </c>
      <c r="C30" s="212">
        <f>IF(ISNUMBER($C$14),$C$14,"Fehler!")</f>
        <v>31.002228412256269</v>
      </c>
      <c r="D30" s="406">
        <v>0.03</v>
      </c>
      <c r="E30" s="212">
        <f>IF(ISNUMBER(C30*D30),C30*D30,"")</f>
        <v>0.93006685236768805</v>
      </c>
      <c r="F30" s="482"/>
      <c r="G30" s="483"/>
      <c r="H30" s="211"/>
    </row>
    <row r="31" spans="1:9" ht="32.25" customHeight="1" thickBot="1">
      <c r="A31" s="213" t="s">
        <v>18</v>
      </c>
      <c r="B31" s="175" t="str">
        <f>$B$15</f>
        <v>Betreuungskräfte</v>
      </c>
      <c r="C31" s="212">
        <f>IF(ISNUMBER($C$15),$C$15,"Fehler!")</f>
        <v>32.995970449966421</v>
      </c>
      <c r="D31" s="407">
        <v>0.02</v>
      </c>
      <c r="E31" s="214">
        <f>IF(ISNUMBER(C31*D31),C31*D31,"")</f>
        <v>0.65991940899932844</v>
      </c>
      <c r="F31" s="484"/>
      <c r="G31" s="485"/>
      <c r="H31" s="211"/>
      <c r="I31" s="139"/>
    </row>
    <row r="32" spans="1:9" ht="36" customHeight="1" thickTop="1">
      <c r="A32" s="474" t="s">
        <v>19</v>
      </c>
      <c r="B32" s="215" t="str">
        <f>B16</f>
        <v>Mischkalkulation der Personalkosten von 
1.1 bis 1.5. für den Bereich SGB XI</v>
      </c>
      <c r="C32" s="216"/>
      <c r="D32" s="408">
        <f>SUM(D27:D31)</f>
        <v>1</v>
      </c>
      <c r="E32" s="476">
        <f>SUM(E27:E31)</f>
        <v>46.490330851304989</v>
      </c>
      <c r="F32" s="478" t="str">
        <f>CONCATENATE("Anmerkung: ",IF((D32=1),"Die Prozente sind bzgl. der Summe korrekt eingegeben.","Bitte achten Sie darauf, dass die Summe der Prozente dem Wert von 100% entspricht!"))</f>
        <v>Anmerkung: Die Prozente sind bzgl. der Summe korrekt eingegeben.</v>
      </c>
      <c r="G32" s="479"/>
      <c r="H32" s="211"/>
      <c r="I32" s="139"/>
    </row>
    <row r="33" spans="1:18" s="159" customFormat="1" ht="32" customHeight="1" thickBot="1">
      <c r="A33" s="475"/>
      <c r="B33" s="217" t="str">
        <f>CONCATENATE("Zwischensumme ",A24)</f>
        <v>Zwischensumme Pflege</v>
      </c>
      <c r="C33" s="218"/>
      <c r="D33" s="219"/>
      <c r="E33" s="477"/>
      <c r="F33" s="478"/>
      <c r="G33" s="479"/>
      <c r="H33" s="157"/>
      <c r="I33" s="157"/>
      <c r="J33" s="158"/>
      <c r="K33" s="158"/>
      <c r="L33" s="158"/>
      <c r="M33" s="158"/>
      <c r="N33" s="158"/>
      <c r="O33" s="158"/>
      <c r="P33" s="158"/>
      <c r="Q33" s="158"/>
      <c r="R33" s="158"/>
    </row>
    <row r="34" spans="1:18" s="159" customFormat="1" ht="32.450000000000003" customHeight="1" thickTop="1" thickBot="1">
      <c r="A34" s="220" t="s">
        <v>24</v>
      </c>
      <c r="B34" s="404" t="s">
        <v>199</v>
      </c>
      <c r="C34" s="221"/>
      <c r="D34" s="222" t="s">
        <v>102</v>
      </c>
      <c r="E34" s="223">
        <f>IF(ISNUMBER('Kalkulationen C+D+B+A'!$F$32),'Kalkulationen C+D+B+A'!$F$32,"Fehler!")</f>
        <v>11.000000000000005</v>
      </c>
      <c r="F34" s="224"/>
      <c r="G34" s="225"/>
      <c r="H34" s="157"/>
      <c r="I34" s="157"/>
      <c r="J34" s="158"/>
      <c r="K34" s="158"/>
      <c r="L34" s="158"/>
      <c r="M34" s="158"/>
      <c r="N34" s="158"/>
      <c r="O34" s="158"/>
      <c r="P34" s="158"/>
      <c r="Q34" s="158"/>
      <c r="R34" s="158"/>
    </row>
    <row r="35" spans="1:18" s="159" customFormat="1" ht="32.450000000000003" customHeight="1" thickTop="1" thickBot="1">
      <c r="A35" s="220" t="s">
        <v>27</v>
      </c>
      <c r="B35" s="404" t="s">
        <v>200</v>
      </c>
      <c r="C35" s="221"/>
      <c r="D35" s="226" t="s">
        <v>102</v>
      </c>
      <c r="E35" s="227">
        <f>IF(ISNUMBER('Kalkulationen C+D+B+A'!$F$35),'Kalkulationen C+D+B+A'!$F$35,"Fehler!")</f>
        <v>4</v>
      </c>
      <c r="F35" s="224"/>
      <c r="G35" s="225"/>
      <c r="H35" s="157"/>
      <c r="I35" s="157"/>
      <c r="J35" s="158"/>
      <c r="K35" s="158"/>
      <c r="L35" s="158"/>
      <c r="M35" s="158"/>
      <c r="N35" s="158"/>
      <c r="O35" s="158"/>
      <c r="P35" s="158"/>
      <c r="Q35" s="158"/>
      <c r="R35" s="158"/>
    </row>
    <row r="36" spans="1:18" s="159" customFormat="1" ht="32.450000000000003" customHeight="1" thickTop="1" thickBot="1">
      <c r="A36" s="220" t="s">
        <v>32</v>
      </c>
      <c r="B36" s="404" t="s">
        <v>201</v>
      </c>
      <c r="C36" s="221"/>
      <c r="D36" s="226" t="s">
        <v>102</v>
      </c>
      <c r="E36" s="227">
        <f>IF(ISNUMBER('Kalkulationen C+D+B+A'!$F$40),'Kalkulationen C+D+B+A'!$F$40,"Fehler!")</f>
        <v>5</v>
      </c>
      <c r="F36" s="228"/>
      <c r="G36" s="229"/>
      <c r="H36" s="157"/>
      <c r="I36" s="157"/>
      <c r="J36" s="158"/>
      <c r="K36" s="158"/>
      <c r="L36" s="158"/>
      <c r="M36" s="158"/>
      <c r="N36" s="158"/>
      <c r="O36" s="158"/>
      <c r="P36" s="158"/>
      <c r="Q36" s="158"/>
      <c r="R36" s="158"/>
    </row>
    <row r="37" spans="1:18" s="56" customFormat="1" ht="30" customHeight="1" thickTop="1">
      <c r="A37" s="453"/>
      <c r="B37" s="455" t="s">
        <v>103</v>
      </c>
      <c r="C37" s="230" t="str">
        <f>CONCATENATE("Berechnung für das Jahr ",F20)</f>
        <v>Berechnung für das Jahr 2023</v>
      </c>
      <c r="D37" s="231"/>
      <c r="E37" s="457">
        <f>E32+E34+E35+E36</f>
        <v>66.490330851305004</v>
      </c>
      <c r="F37" s="232"/>
      <c r="G37" s="233"/>
      <c r="H37" s="58"/>
      <c r="I37" s="58"/>
    </row>
    <row r="38" spans="1:18" s="56" customFormat="1" ht="30" customHeight="1" thickBot="1">
      <c r="A38" s="454"/>
      <c r="B38" s="456"/>
      <c r="C38" s="289" t="str">
        <f>A24</f>
        <v>Pflege</v>
      </c>
      <c r="D38" s="234"/>
      <c r="E38" s="458"/>
      <c r="F38" s="235"/>
      <c r="G38" s="236"/>
      <c r="H38" s="58"/>
      <c r="I38" s="58"/>
    </row>
    <row r="39" spans="1:18" s="56" customFormat="1" ht="24" customHeight="1">
      <c r="A39" s="237"/>
      <c r="B39" s="238"/>
      <c r="C39" s="238"/>
      <c r="D39" s="239"/>
      <c r="E39" s="240"/>
      <c r="F39" s="241"/>
      <c r="G39" s="241"/>
      <c r="H39" s="58"/>
      <c r="I39" s="58"/>
    </row>
    <row r="40" spans="1:18" s="57" customFormat="1" ht="12" customHeight="1" thickBot="1">
      <c r="A40" s="50"/>
      <c r="B40" s="51"/>
      <c r="C40" s="51"/>
      <c r="D40" s="51"/>
      <c r="E40" s="51"/>
      <c r="F40" s="51"/>
      <c r="G40" s="242"/>
      <c r="H40" s="243"/>
      <c r="I40" s="243"/>
    </row>
    <row r="41" spans="1:18" s="140" customFormat="1" ht="18" customHeight="1">
      <c r="A41" s="459" t="str">
        <f>CONCATENATE("3. Teilschritt: Hochrechnung auf die jetzige Periode, das Jahr ",F20+1)</f>
        <v>3. Teilschritt: Hochrechnung auf die jetzige Periode, das Jahr 2024</v>
      </c>
      <c r="B41" s="460"/>
      <c r="C41" s="460"/>
      <c r="D41" s="244"/>
      <c r="E41" s="244"/>
      <c r="F41" s="244"/>
      <c r="G41" s="245"/>
      <c r="H41" s="139"/>
      <c r="I41" s="139"/>
    </row>
    <row r="42" spans="1:18" s="192" customFormat="1" ht="18" customHeight="1">
      <c r="A42" s="461"/>
      <c r="B42" s="462"/>
      <c r="C42" s="462"/>
      <c r="D42" s="463" t="s">
        <v>104</v>
      </c>
      <c r="E42" s="463"/>
      <c r="F42" s="463"/>
      <c r="G42" s="196"/>
      <c r="H42" s="193"/>
      <c r="I42" s="193"/>
    </row>
    <row r="43" spans="1:18" s="192" customFormat="1" ht="24" customHeight="1">
      <c r="A43" s="461"/>
      <c r="B43" s="462"/>
      <c r="C43" s="462"/>
      <c r="D43" s="464" t="str">
        <f>E1</f>
        <v>C</v>
      </c>
      <c r="E43" s="194" t="s">
        <v>105</v>
      </c>
      <c r="F43" s="195">
        <f>'Kalkulationen C+D+B+A'!E3-1</f>
        <v>2024</v>
      </c>
      <c r="G43" s="196"/>
      <c r="H43" s="193"/>
      <c r="I43" s="193"/>
    </row>
    <row r="44" spans="1:18" s="192" customFormat="1" ht="24" customHeight="1">
      <c r="A44" s="246"/>
      <c r="B44" s="247"/>
      <c r="C44" s="247"/>
      <c r="D44" s="465"/>
      <c r="E44" s="467" t="s">
        <v>81</v>
      </c>
      <c r="F44" s="468"/>
      <c r="G44" s="196"/>
      <c r="H44" s="193"/>
      <c r="I44" s="193"/>
    </row>
    <row r="45" spans="1:18" s="192" customFormat="1" ht="24" customHeight="1">
      <c r="A45" s="246"/>
      <c r="B45" s="247"/>
      <c r="C45" s="247"/>
      <c r="D45" s="466"/>
      <c r="E45" s="469"/>
      <c r="F45" s="470"/>
      <c r="G45" s="196"/>
      <c r="H45" s="193"/>
      <c r="I45" s="193"/>
    </row>
    <row r="46" spans="1:18" s="192" customFormat="1" ht="18" customHeight="1" thickBot="1">
      <c r="A46" s="246"/>
      <c r="B46" s="247"/>
      <c r="C46" s="247"/>
      <c r="D46" s="248"/>
      <c r="E46" s="248"/>
      <c r="F46" s="248"/>
      <c r="G46" s="249"/>
      <c r="H46" s="193"/>
      <c r="I46" s="193"/>
    </row>
    <row r="47" spans="1:18" s="192" customFormat="1" ht="18" customHeight="1">
      <c r="A47" s="246"/>
      <c r="B47" s="247"/>
      <c r="C47" s="247"/>
      <c r="D47" s="486" t="s">
        <v>140</v>
      </c>
      <c r="E47" s="487"/>
      <c r="F47" s="487"/>
      <c r="G47" s="488"/>
      <c r="H47" s="193"/>
      <c r="I47" s="193"/>
    </row>
    <row r="48" spans="1:18" s="192" customFormat="1" ht="18" customHeight="1">
      <c r="A48" s="246"/>
      <c r="B48" s="247"/>
      <c r="C48" s="247"/>
      <c r="D48" s="489"/>
      <c r="E48" s="490"/>
      <c r="F48" s="490"/>
      <c r="G48" s="491"/>
      <c r="H48" s="193"/>
      <c r="I48" s="193"/>
    </row>
    <row r="49" spans="1:18" s="192" customFormat="1" ht="18" customHeight="1" thickBot="1">
      <c r="A49" s="250"/>
      <c r="B49" s="251"/>
      <c r="C49" s="251"/>
      <c r="D49" s="489"/>
      <c r="E49" s="492"/>
      <c r="F49" s="492"/>
      <c r="G49" s="493"/>
      <c r="H49" s="193"/>
      <c r="I49" s="193"/>
    </row>
    <row r="50" spans="1:18" s="192" customFormat="1" ht="96" customHeight="1" thickTop="1">
      <c r="A50" s="494" t="str">
        <f>$A$24</f>
        <v>Pflege</v>
      </c>
      <c r="B50" s="495"/>
      <c r="C50" s="198" t="s">
        <v>106</v>
      </c>
      <c r="D50" s="252" t="s">
        <v>107</v>
      </c>
      <c r="E50" s="253" t="s">
        <v>100</v>
      </c>
      <c r="F50" s="496" t="s">
        <v>108</v>
      </c>
      <c r="G50" s="497"/>
      <c r="H50" s="193"/>
      <c r="I50" s="331" t="str">
        <f>CONCATENATE("Ermittelte Stundensätze von ",'Kalkulationen C+D+B+A'!$E$3-2," auf ",'Kalkulationen C+D+B+A'!$E$3-1)</f>
        <v>Ermittelte Stundensätze von 2023 auf 2024</v>
      </c>
    </row>
    <row r="51" spans="1:18" s="192" customFormat="1" ht="21" customHeight="1" thickBot="1">
      <c r="A51" s="254" t="s">
        <v>7</v>
      </c>
      <c r="B51" s="255" t="s">
        <v>8</v>
      </c>
      <c r="C51" s="205" t="s">
        <v>11</v>
      </c>
      <c r="D51" s="256" t="s">
        <v>109</v>
      </c>
      <c r="E51" s="257" t="s">
        <v>109</v>
      </c>
      <c r="F51" s="498" t="s">
        <v>11</v>
      </c>
      <c r="G51" s="499"/>
      <c r="H51" s="193"/>
      <c r="I51" s="512" t="s">
        <v>145</v>
      </c>
    </row>
    <row r="52" spans="1:18" s="192" customFormat="1" ht="24" customHeight="1" thickBot="1">
      <c r="A52" s="305" t="s">
        <v>12</v>
      </c>
      <c r="B52" s="306" t="s">
        <v>99</v>
      </c>
      <c r="C52" s="307"/>
      <c r="D52" s="340"/>
      <c r="E52" s="347" t="s">
        <v>110</v>
      </c>
      <c r="F52" s="260"/>
      <c r="G52" s="343"/>
      <c r="H52" s="193"/>
      <c r="I52" s="513"/>
    </row>
    <row r="53" spans="1:18" s="192" customFormat="1" ht="32.25" customHeight="1" thickTop="1">
      <c r="A53" s="174" t="s">
        <v>14</v>
      </c>
      <c r="B53" s="175" t="str">
        <f>$B$11</f>
        <v>Examinierte Pflegefachkräfte (3 Jahre)</v>
      </c>
      <c r="C53" s="176">
        <f>IF(ISNUMBER($C$27),$C$27,"Fehler!")</f>
        <v>51</v>
      </c>
      <c r="D53" s="341">
        <v>0.13</v>
      </c>
      <c r="E53" s="348">
        <f>IF(ISBLANK($D$27),"",$D$27)</f>
        <v>0.6</v>
      </c>
      <c r="F53" s="349">
        <f>IF(ISNUMBER(I53),I53,"")</f>
        <v>57.629999999999995</v>
      </c>
      <c r="G53" s="344">
        <f>IF(ISNUMBER(C53),(C53*(1+D53)*E53),"")</f>
        <v>34.577999999999996</v>
      </c>
      <c r="H53" s="193"/>
      <c r="I53" s="329">
        <f>IF(ISNUMBER($C$53),$C$53*(1+$D$53),"")</f>
        <v>57.629999999999995</v>
      </c>
    </row>
    <row r="54" spans="1:18" s="192" customFormat="1" ht="32" customHeight="1">
      <c r="A54" s="178" t="s">
        <v>15</v>
      </c>
      <c r="B54" s="175" t="str">
        <f>$B$12</f>
        <v>Pflegekräfte, und -assistent/innen (1-jährig o. Arzthelferin)</v>
      </c>
      <c r="C54" s="176">
        <f>IF(ISNUMBER($C$28),$C$28,"Fehler!")</f>
        <v>43</v>
      </c>
      <c r="D54" s="341">
        <v>0.16</v>
      </c>
      <c r="E54" s="350">
        <f>IF(ISBLANK($D$28),"",$D$28)</f>
        <v>0.2</v>
      </c>
      <c r="F54" s="351">
        <f t="shared" ref="F54:F57" si="0">IF(ISNUMBER(I54),I54,"")</f>
        <v>49.879999999999995</v>
      </c>
      <c r="G54" s="345">
        <f t="shared" ref="G54:G57" si="1">IF(ISNUMBER(C54),(C54*(1+D54)*E54),"")</f>
        <v>9.9759999999999991</v>
      </c>
      <c r="H54" s="193"/>
      <c r="I54" s="329">
        <f>IF(ISNUMBER($C$54),$C$54*(1+$D$54),"")</f>
        <v>49.879999999999995</v>
      </c>
    </row>
    <row r="55" spans="1:18" s="192" customFormat="1" ht="32" customHeight="1">
      <c r="A55" s="178" t="s">
        <v>16</v>
      </c>
      <c r="B55" s="175" t="str">
        <f>$B$13</f>
        <v>Pflegeassistent/innen - "helferinnen" (in Pflege)</v>
      </c>
      <c r="C55" s="176">
        <f>IF(ISNUMBER($C$29),$C$29,"Fehler!")</f>
        <v>38.002297266253159</v>
      </c>
      <c r="D55" s="341">
        <v>0.15</v>
      </c>
      <c r="E55" s="350">
        <f>IF(ISBLANK($D$29),"",$D$29)</f>
        <v>0.15</v>
      </c>
      <c r="F55" s="351">
        <f t="shared" si="0"/>
        <v>43.702641856191129</v>
      </c>
      <c r="G55" s="345">
        <f t="shared" si="1"/>
        <v>6.5553962784286695</v>
      </c>
      <c r="H55" s="193"/>
      <c r="I55" s="329">
        <f>IF(ISNUMBER($C$55),$C$55*(1+$D$55),"")</f>
        <v>43.702641856191129</v>
      </c>
    </row>
    <row r="56" spans="1:18" s="192" customFormat="1" ht="32" customHeight="1">
      <c r="A56" s="178" t="s">
        <v>17</v>
      </c>
      <c r="B56" s="175" t="str">
        <f>$B$14</f>
        <v>Hauswirtschaftskräfte</v>
      </c>
      <c r="C56" s="176">
        <f>IF(ISNUMBER($C$30),$C$30,"Fehler!")</f>
        <v>31.002228412256269</v>
      </c>
      <c r="D56" s="341">
        <v>0.1</v>
      </c>
      <c r="E56" s="350">
        <f>IF(ISBLANK($D$30),"",$D$30)</f>
        <v>0.03</v>
      </c>
      <c r="F56" s="351">
        <f t="shared" si="0"/>
        <v>34.102451253481895</v>
      </c>
      <c r="G56" s="345">
        <f t="shared" si="1"/>
        <v>1.0230735376044569</v>
      </c>
      <c r="H56" s="193"/>
      <c r="I56" s="329">
        <f>IF(ISNUMBER($C$56),$C$56*(1+$D$56),"")</f>
        <v>34.102451253481895</v>
      </c>
    </row>
    <row r="57" spans="1:18" s="192" customFormat="1" ht="32" customHeight="1" thickBot="1">
      <c r="A57" s="213" t="s">
        <v>18</v>
      </c>
      <c r="B57" s="175" t="str">
        <f>$B$15</f>
        <v>Betreuungskräfte</v>
      </c>
      <c r="C57" s="176">
        <f>IF(ISNUMBER($C$31),$C$31,"Fehler!")</f>
        <v>32.995970449966421</v>
      </c>
      <c r="D57" s="342">
        <v>0.12</v>
      </c>
      <c r="E57" s="352">
        <f>IF(ISBLANK($D$31),"",$D$31)</f>
        <v>0.02</v>
      </c>
      <c r="F57" s="353">
        <f t="shared" si="0"/>
        <v>36.955486903962395</v>
      </c>
      <c r="G57" s="346">
        <f t="shared" si="1"/>
        <v>0.73910973807924796</v>
      </c>
      <c r="H57" s="193"/>
      <c r="I57" s="330">
        <f>IF(ISNUMBER($C$57),$C$57*(1+$D$57),"")</f>
        <v>36.955486903962395</v>
      </c>
    </row>
    <row r="58" spans="1:18" s="192" customFormat="1" ht="32" customHeight="1" thickTop="1" thickBot="1">
      <c r="A58" s="264" t="s">
        <v>24</v>
      </c>
      <c r="B58" s="405" t="str">
        <f>$B$34</f>
        <v>Overhead-Kosten für Leitung und Verwaltung</v>
      </c>
      <c r="C58" s="325">
        <f>IF(ISNUMBER($E$34),$E$34,"kein Wert")</f>
        <v>11.000000000000005</v>
      </c>
      <c r="D58" s="357">
        <v>0.05</v>
      </c>
      <c r="E58" s="500" t="str">
        <f>E1</f>
        <v>C</v>
      </c>
      <c r="F58" s="500"/>
      <c r="G58" s="355">
        <f t="shared" ref="G58:G60" si="2">IF(ISNUMBER(C58),(C58*(1+D58)),"")</f>
        <v>11.550000000000006</v>
      </c>
      <c r="H58" s="193"/>
      <c r="I58" s="336">
        <f>$G$58</f>
        <v>11.550000000000006</v>
      </c>
    </row>
    <row r="59" spans="1:18" s="192" customFormat="1" ht="32" customHeight="1" thickTop="1" thickBot="1">
      <c r="A59" s="265" t="s">
        <v>27</v>
      </c>
      <c r="B59" s="405" t="str">
        <f>$B$35</f>
        <v>Sachkosten (ohne investiven Anteil § 82.2 SGB XI)</v>
      </c>
      <c r="C59" s="325">
        <f>IF(ISNUMBER($E$35),$E$35,"kein Wert")</f>
        <v>4</v>
      </c>
      <c r="D59" s="357">
        <v>0.09</v>
      </c>
      <c r="E59" s="501"/>
      <c r="F59" s="501"/>
      <c r="G59" s="355">
        <f t="shared" si="2"/>
        <v>4.3600000000000003</v>
      </c>
      <c r="H59" s="193"/>
      <c r="I59" s="336">
        <f>$G$59</f>
        <v>4.3600000000000003</v>
      </c>
    </row>
    <row r="60" spans="1:18" s="192" customFormat="1" ht="32" customHeight="1" thickTop="1" thickBot="1">
      <c r="A60" s="265" t="s">
        <v>32</v>
      </c>
      <c r="B60" s="405" t="str">
        <f>$B$36</f>
        <v>Kalkulatorische Kosten inkl. Gewinn</v>
      </c>
      <c r="C60" s="325">
        <f>IF(ISNUMBER($E$36),$E$36,"kein Wert")</f>
        <v>5</v>
      </c>
      <c r="D60" s="357">
        <v>0.1</v>
      </c>
      <c r="E60" s="501"/>
      <c r="F60" s="501"/>
      <c r="G60" s="355">
        <f t="shared" si="2"/>
        <v>5.5</v>
      </c>
      <c r="H60" s="193"/>
      <c r="I60" s="336">
        <f>$G$60</f>
        <v>5.5</v>
      </c>
    </row>
    <row r="61" spans="1:18" s="159" customFormat="1" ht="30" customHeight="1" thickTop="1">
      <c r="A61" s="453"/>
      <c r="B61" s="455" t="s">
        <v>103</v>
      </c>
      <c r="C61" s="502" t="str">
        <f>CONCATENATE("Berechnung für das Jahr ",F20+1)</f>
        <v>Berechnung für das Jahr 2024</v>
      </c>
      <c r="D61" s="502"/>
      <c r="E61" s="502"/>
      <c r="F61" s="266"/>
      <c r="G61" s="457">
        <f>SUM(G53:G60)</f>
        <v>74.281579554112369</v>
      </c>
      <c r="H61" s="157"/>
      <c r="I61" s="157"/>
      <c r="J61" s="158"/>
      <c r="K61" s="158"/>
      <c r="L61" s="158"/>
      <c r="M61" s="158"/>
      <c r="N61" s="158"/>
      <c r="O61" s="158"/>
      <c r="P61" s="158"/>
      <c r="Q61" s="158"/>
      <c r="R61" s="158"/>
    </row>
    <row r="62" spans="1:18" s="159" customFormat="1" ht="30" customHeight="1" thickBot="1">
      <c r="A62" s="454"/>
      <c r="B62" s="456"/>
      <c r="C62" s="503" t="str">
        <f>A50</f>
        <v>Pflege</v>
      </c>
      <c r="D62" s="503"/>
      <c r="E62" s="267"/>
      <c r="F62" s="268"/>
      <c r="G62" s="458"/>
      <c r="H62" s="157"/>
      <c r="I62" s="157"/>
      <c r="J62" s="158"/>
      <c r="K62" s="158"/>
      <c r="L62" s="158"/>
      <c r="M62" s="158"/>
      <c r="N62" s="158"/>
      <c r="O62" s="158"/>
      <c r="P62" s="158"/>
      <c r="Q62" s="158"/>
      <c r="R62" s="158"/>
    </row>
    <row r="63" spans="1:18" ht="12" customHeight="1">
      <c r="A63" s="244"/>
      <c r="B63" s="244"/>
      <c r="C63" s="244"/>
      <c r="D63" s="244"/>
      <c r="E63" s="244"/>
      <c r="F63" s="244"/>
      <c r="G63" s="269"/>
    </row>
    <row r="64" spans="1:18" ht="12" customHeight="1" thickBot="1">
      <c r="A64" s="270"/>
      <c r="B64" s="271"/>
      <c r="C64" s="271"/>
      <c r="D64" s="271"/>
      <c r="E64" s="271"/>
      <c r="F64" s="271"/>
      <c r="G64" s="272"/>
    </row>
    <row r="65" spans="1:9" ht="18" customHeight="1">
      <c r="A65" s="459" t="str">
        <f>CONCATENATE("4. Teilschritt: Hochrechnung auf die zukünftige Periode, das Jahr ",F20+2)</f>
        <v>4. Teilschritt: Hochrechnung auf die zukünftige Periode, das Jahr 2025</v>
      </c>
      <c r="B65" s="460"/>
      <c r="C65" s="460"/>
      <c r="D65" s="273"/>
      <c r="E65" s="273"/>
      <c r="F65" s="273"/>
      <c r="G65" s="274"/>
    </row>
    <row r="66" spans="1:9" ht="18" customHeight="1">
      <c r="A66" s="461"/>
      <c r="B66" s="462"/>
      <c r="C66" s="462"/>
      <c r="D66" s="463" t="s">
        <v>104</v>
      </c>
      <c r="E66" s="463"/>
      <c r="F66" s="463"/>
      <c r="G66" s="196"/>
    </row>
    <row r="67" spans="1:9" ht="24" customHeight="1">
      <c r="A67" s="461"/>
      <c r="B67" s="462"/>
      <c r="C67" s="462"/>
      <c r="D67" s="464" t="str">
        <f>E1</f>
        <v>C</v>
      </c>
      <c r="E67" s="194" t="s">
        <v>111</v>
      </c>
      <c r="F67" s="195">
        <f>'Kalkulationen C+D+B+A'!E3</f>
        <v>2025</v>
      </c>
      <c r="G67" s="196"/>
    </row>
    <row r="68" spans="1:9" ht="24" customHeight="1">
      <c r="A68" s="246"/>
      <c r="B68" s="247"/>
      <c r="C68" s="247"/>
      <c r="D68" s="465"/>
      <c r="E68" s="467" t="s">
        <v>81</v>
      </c>
      <c r="F68" s="468"/>
      <c r="G68" s="196"/>
    </row>
    <row r="69" spans="1:9" ht="24" customHeight="1">
      <c r="A69" s="246"/>
      <c r="B69" s="247"/>
      <c r="C69" s="247"/>
      <c r="D69" s="466"/>
      <c r="E69" s="469"/>
      <c r="F69" s="470"/>
      <c r="G69" s="196"/>
    </row>
    <row r="70" spans="1:9" ht="18" customHeight="1" thickBot="1">
      <c r="A70" s="246"/>
      <c r="B70" s="247"/>
      <c r="C70" s="247"/>
      <c r="D70" s="248"/>
      <c r="E70" s="248"/>
      <c r="F70" s="248"/>
      <c r="G70" s="249"/>
    </row>
    <row r="71" spans="1:9" ht="18" customHeight="1">
      <c r="A71" s="246"/>
      <c r="B71" s="247"/>
      <c r="C71" s="247"/>
      <c r="D71" s="486" t="s">
        <v>138</v>
      </c>
      <c r="E71" s="487"/>
      <c r="F71" s="487"/>
      <c r="G71" s="488"/>
    </row>
    <row r="72" spans="1:9" ht="18" customHeight="1">
      <c r="A72" s="246"/>
      <c r="B72" s="247"/>
      <c r="C72" s="247"/>
      <c r="D72" s="489"/>
      <c r="E72" s="490"/>
      <c r="F72" s="490"/>
      <c r="G72" s="491"/>
    </row>
    <row r="73" spans="1:9" ht="18" customHeight="1" thickBot="1">
      <c r="A73" s="246"/>
      <c r="B73" s="247"/>
      <c r="C73" s="247"/>
      <c r="D73" s="489"/>
      <c r="E73" s="492"/>
      <c r="F73" s="492"/>
      <c r="G73" s="493"/>
    </row>
    <row r="74" spans="1:9" ht="96" customHeight="1" thickTop="1">
      <c r="A74" s="494" t="str">
        <f>$A$24</f>
        <v>Pflege</v>
      </c>
      <c r="B74" s="495"/>
      <c r="C74" s="198" t="s">
        <v>106</v>
      </c>
      <c r="D74" s="252" t="s">
        <v>112</v>
      </c>
      <c r="E74" s="253" t="s">
        <v>100</v>
      </c>
      <c r="F74" s="496" t="s">
        <v>108</v>
      </c>
      <c r="G74" s="497"/>
      <c r="I74" s="331" t="str">
        <f>CONCATENATE("Ermittelte Stundensätze von ",'Kalkulationen C+D+B+A'!$E$3-1," auf ",'Kalkulationen C+D+B+A'!$E$3)</f>
        <v>Ermittelte Stundensätze von 2024 auf 2025</v>
      </c>
    </row>
    <row r="75" spans="1:9" s="140" customFormat="1" ht="21" customHeight="1" thickBot="1">
      <c r="A75" s="254" t="s">
        <v>7</v>
      </c>
      <c r="B75" s="255" t="s">
        <v>8</v>
      </c>
      <c r="C75" s="205" t="s">
        <v>11</v>
      </c>
      <c r="D75" s="256" t="s">
        <v>109</v>
      </c>
      <c r="E75" s="257" t="s">
        <v>109</v>
      </c>
      <c r="F75" s="498" t="s">
        <v>11</v>
      </c>
      <c r="G75" s="499"/>
      <c r="I75" s="512" t="s">
        <v>145</v>
      </c>
    </row>
    <row r="76" spans="1:9" s="140" customFormat="1" ht="24" customHeight="1" thickBot="1">
      <c r="A76" s="305" t="s">
        <v>12</v>
      </c>
      <c r="B76" s="306" t="s">
        <v>99</v>
      </c>
      <c r="C76" s="307"/>
      <c r="D76" s="327"/>
      <c r="E76" s="308" t="s">
        <v>110</v>
      </c>
      <c r="F76" s="309"/>
      <c r="G76" s="260"/>
      <c r="I76" s="513"/>
    </row>
    <row r="77" spans="1:9" s="140" customFormat="1" ht="32" customHeight="1" thickTop="1">
      <c r="A77" s="174" t="s">
        <v>14</v>
      </c>
      <c r="B77" s="175" t="str">
        <f>$B$11</f>
        <v>Examinierte Pflegefachkräfte (3 Jahre)</v>
      </c>
      <c r="C77" s="332">
        <f>IF(ISNUMBER($I$53),$I$53,"Fehler !")</f>
        <v>57.629999999999995</v>
      </c>
      <c r="D77" s="341">
        <v>0.09</v>
      </c>
      <c r="E77" s="348">
        <f>IF(ISBLANK($D$27),"",$D$27)</f>
        <v>0.6</v>
      </c>
      <c r="F77" s="349">
        <f>IF(ISNUMBER(I77),I77,"")</f>
        <v>62.816699999999997</v>
      </c>
      <c r="G77" s="298">
        <f>IF(ISNUMBER(C77),(C77*(1+D77))*E77,"")</f>
        <v>37.690019999999997</v>
      </c>
      <c r="I77" s="329">
        <f>IF(ISNUMBER($I$53),$I$53*(1+$D$77),"")</f>
        <v>62.816699999999997</v>
      </c>
    </row>
    <row r="78" spans="1:9" s="140" customFormat="1" ht="32" customHeight="1">
      <c r="A78" s="178" t="s">
        <v>15</v>
      </c>
      <c r="B78" s="175" t="str">
        <f>$B$12</f>
        <v>Pflegekräfte, und -assistent/innen (1-jährig o. Arzthelferin)</v>
      </c>
      <c r="C78" s="333">
        <f>IF(ISNUMBER($I$54),$I$54,"Fehler !")</f>
        <v>49.879999999999995</v>
      </c>
      <c r="D78" s="341">
        <v>0.08</v>
      </c>
      <c r="E78" s="350">
        <f>IF(ISBLANK($D$28),"",$D$28)</f>
        <v>0.2</v>
      </c>
      <c r="F78" s="351">
        <f t="shared" ref="F78:F81" si="3">IF(ISNUMBER(I78),I78,"")</f>
        <v>53.870399999999997</v>
      </c>
      <c r="G78" s="328">
        <f t="shared" ref="G78:G81" si="4">IF(ISNUMBER(C78),(C78*(1+D78))*E78,"")</f>
        <v>10.77408</v>
      </c>
      <c r="I78" s="329">
        <f>IF(ISNUMBER($C$78),$C$78*(1+$D$78),"")</f>
        <v>53.870399999999997</v>
      </c>
    </row>
    <row r="79" spans="1:9" s="140" customFormat="1" ht="32" customHeight="1">
      <c r="A79" s="178" t="s">
        <v>16</v>
      </c>
      <c r="B79" s="175" t="str">
        <f>$B$13</f>
        <v>Pflegeassistent/innen - "helferinnen" (in Pflege)</v>
      </c>
      <c r="C79" s="333">
        <f>IF(ISNUMBER($I$55),$I$55,"Fehler !")</f>
        <v>43.702641856191129</v>
      </c>
      <c r="D79" s="341">
        <v>0.08</v>
      </c>
      <c r="E79" s="350">
        <f>IF(ISBLANK($D$29),"",$D$29)</f>
        <v>0.15</v>
      </c>
      <c r="F79" s="351">
        <f t="shared" si="3"/>
        <v>47.198853204686422</v>
      </c>
      <c r="G79" s="328">
        <f t="shared" si="4"/>
        <v>7.0798279807029632</v>
      </c>
      <c r="I79" s="329">
        <f>IF(ISNUMBER($C$79),$C$79*(1+$D$79),"")</f>
        <v>47.198853204686422</v>
      </c>
    </row>
    <row r="80" spans="1:9" s="140" customFormat="1" ht="32" customHeight="1">
      <c r="A80" s="178" t="s">
        <v>17</v>
      </c>
      <c r="B80" s="175" t="str">
        <f>$B$14</f>
        <v>Hauswirtschaftskräfte</v>
      </c>
      <c r="C80" s="333">
        <f>IF(ISNUMBER($I$56),$I$56,"Fehler !")</f>
        <v>34.102451253481895</v>
      </c>
      <c r="D80" s="341">
        <v>0.08</v>
      </c>
      <c r="E80" s="350">
        <f>IF(ISBLANK($D$30),"",$D$30)</f>
        <v>0.03</v>
      </c>
      <c r="F80" s="351">
        <f t="shared" si="3"/>
        <v>36.830647353760448</v>
      </c>
      <c r="G80" s="328">
        <f t="shared" si="4"/>
        <v>1.1049194206128135</v>
      </c>
      <c r="I80" s="329">
        <f>IF(ISNUMBER($C$80),$C$80*(1+$D$80),"")</f>
        <v>36.830647353760448</v>
      </c>
    </row>
    <row r="81" spans="1:9" s="140" customFormat="1" ht="32" customHeight="1" thickBot="1">
      <c r="A81" s="179" t="s">
        <v>18</v>
      </c>
      <c r="B81" s="175" t="str">
        <f>$B$15</f>
        <v>Betreuungskräfte</v>
      </c>
      <c r="C81" s="334">
        <f>IF(ISNUMBER($I$57),$I$57,"Fehler !")</f>
        <v>36.955486903962395</v>
      </c>
      <c r="D81" s="342">
        <v>0.12</v>
      </c>
      <c r="E81" s="352">
        <f>IF(ISBLANK($D$31),"",$D$31)</f>
        <v>0.02</v>
      </c>
      <c r="F81" s="353">
        <f t="shared" si="3"/>
        <v>41.390145332437889</v>
      </c>
      <c r="G81" s="299">
        <f t="shared" si="4"/>
        <v>0.82780290664875777</v>
      </c>
      <c r="I81" s="330">
        <f>IF(ISNUMBER($C$81),$C$81*(1+$D$81),"")</f>
        <v>41.390145332437889</v>
      </c>
    </row>
    <row r="82" spans="1:9" s="140" customFormat="1" ht="32" customHeight="1" thickTop="1" thickBot="1">
      <c r="A82" s="265" t="s">
        <v>24</v>
      </c>
      <c r="B82" s="405" t="str">
        <f>$B$34</f>
        <v>Overhead-Kosten für Leitung und Verwaltung</v>
      </c>
      <c r="C82" s="335">
        <f>IF(ISNUMBER($I$58),$I$58,"Fehler !")</f>
        <v>11.550000000000006</v>
      </c>
      <c r="D82" s="357">
        <v>0.05</v>
      </c>
      <c r="E82" s="500" t="str">
        <f>E1</f>
        <v>C</v>
      </c>
      <c r="F82" s="500"/>
      <c r="G82" s="354">
        <f t="shared" ref="G82:G84" si="5">IF(ISNUMBER(C82),(C82*(1+D82)),"")</f>
        <v>12.127500000000007</v>
      </c>
      <c r="I82" s="336">
        <f>$G$82</f>
        <v>12.127500000000007</v>
      </c>
    </row>
    <row r="83" spans="1:9" s="140" customFormat="1" ht="32" customHeight="1" thickTop="1" thickBot="1">
      <c r="A83" s="265" t="s">
        <v>27</v>
      </c>
      <c r="B83" s="405" t="str">
        <f>$B$35</f>
        <v>Sachkosten (ohne investiven Anteil § 82.2 SGB XI)</v>
      </c>
      <c r="C83" s="335">
        <f>IF(ISNUMBER($I$59),$I$59,"Fehler !")</f>
        <v>4.3600000000000003</v>
      </c>
      <c r="D83" s="357">
        <v>0.05</v>
      </c>
      <c r="E83" s="501"/>
      <c r="F83" s="501"/>
      <c r="G83" s="354">
        <f t="shared" si="5"/>
        <v>4.5780000000000003</v>
      </c>
      <c r="I83" s="336">
        <f>$G$83</f>
        <v>4.5780000000000003</v>
      </c>
    </row>
    <row r="84" spans="1:9" s="140" customFormat="1" ht="32" customHeight="1" thickTop="1" thickBot="1">
      <c r="A84" s="265" t="s">
        <v>32</v>
      </c>
      <c r="B84" s="405" t="str">
        <f>$B$36</f>
        <v>Kalkulatorische Kosten inkl. Gewinn</v>
      </c>
      <c r="C84" s="335">
        <f>IF(ISNUMBER($I$60),$I$60,"Fehler !")</f>
        <v>5.5</v>
      </c>
      <c r="D84" s="357">
        <v>0</v>
      </c>
      <c r="E84" s="501"/>
      <c r="F84" s="501"/>
      <c r="G84" s="354">
        <f t="shared" si="5"/>
        <v>5.5</v>
      </c>
      <c r="I84" s="336">
        <f>$G$84</f>
        <v>5.5</v>
      </c>
    </row>
    <row r="85" spans="1:9" s="140" customFormat="1" ht="30" customHeight="1" thickTop="1">
      <c r="A85" s="453"/>
      <c r="B85" s="455" t="s">
        <v>103</v>
      </c>
      <c r="C85" s="502" t="str">
        <f>CONCATENATE("Berechnung für das Jahr ",F20+2)</f>
        <v>Berechnung für das Jahr 2025</v>
      </c>
      <c r="D85" s="502"/>
      <c r="E85" s="502"/>
      <c r="F85" s="266"/>
      <c r="G85" s="457">
        <f>SUM(G77:G84)</f>
        <v>79.682150307964548</v>
      </c>
    </row>
    <row r="86" spans="1:9" s="140" customFormat="1" ht="30" customHeight="1" thickBot="1">
      <c r="A86" s="454"/>
      <c r="B86" s="456"/>
      <c r="C86" s="503" t="str">
        <f>A74</f>
        <v>Pflege</v>
      </c>
      <c r="D86" s="503"/>
      <c r="E86" s="267"/>
      <c r="F86" s="268"/>
      <c r="G86" s="458"/>
    </row>
    <row r="87" spans="1:9" s="140" customFormat="1" ht="12" customHeight="1" thickBot="1">
      <c r="A87" s="244"/>
      <c r="B87" s="244"/>
      <c r="C87" s="244"/>
      <c r="D87" s="244"/>
      <c r="E87" s="244"/>
      <c r="F87" s="244"/>
      <c r="G87" s="269"/>
    </row>
    <row r="88" spans="1:9" s="140" customFormat="1" ht="32" customHeight="1">
      <c r="A88" s="189" t="s">
        <v>83</v>
      </c>
      <c r="B88" s="190"/>
      <c r="C88" s="190"/>
      <c r="D88" s="190"/>
      <c r="E88" s="190"/>
      <c r="F88" s="361" t="str">
        <f>A105</f>
        <v>Hauswirtschaft</v>
      </c>
      <c r="G88" s="362"/>
    </row>
    <row r="89" spans="1:9" s="140" customFormat="1" ht="70.900000000000006">
      <c r="A89" s="451" t="s">
        <v>3</v>
      </c>
      <c r="B89" s="452"/>
      <c r="C89" s="319" t="s">
        <v>84</v>
      </c>
      <c r="D89" s="320" t="s">
        <v>85</v>
      </c>
      <c r="E89" s="320" t="s">
        <v>126</v>
      </c>
      <c r="F89" s="320" t="s">
        <v>86</v>
      </c>
      <c r="G89" s="164" t="s">
        <v>87</v>
      </c>
    </row>
    <row r="90" spans="1:9" s="140" customFormat="1" ht="21" customHeight="1">
      <c r="A90" s="165" t="s">
        <v>7</v>
      </c>
      <c r="B90" s="166" t="s">
        <v>8</v>
      </c>
      <c r="C90" s="167" t="s">
        <v>11</v>
      </c>
      <c r="D90" s="167" t="s">
        <v>11</v>
      </c>
      <c r="E90" s="167" t="s">
        <v>11</v>
      </c>
      <c r="F90" s="167" t="s">
        <v>11</v>
      </c>
      <c r="G90" s="168" t="s">
        <v>11</v>
      </c>
    </row>
    <row r="91" spans="1:9" s="140" customFormat="1" ht="24" customHeight="1" thickBot="1">
      <c r="A91" s="169" t="s">
        <v>12</v>
      </c>
      <c r="B91" s="170" t="str">
        <f>CONCATENATE("Personalkosten der Mitarbeiter in ",$F$88)</f>
        <v>Personalkosten der Mitarbeiter in Hauswirtschaft</v>
      </c>
      <c r="C91" s="171"/>
      <c r="D91" s="172" t="s">
        <v>88</v>
      </c>
      <c r="E91" s="172" t="s">
        <v>89</v>
      </c>
      <c r="F91" s="172" t="s">
        <v>90</v>
      </c>
      <c r="G91" s="173"/>
    </row>
    <row r="92" spans="1:9" s="140" customFormat="1" ht="32" customHeight="1" thickTop="1">
      <c r="A92" s="174" t="s">
        <v>14</v>
      </c>
      <c r="B92" s="175" t="str">
        <f>$B$11</f>
        <v>Examinierte Pflegefachkräfte (3 Jahre)</v>
      </c>
      <c r="C92" s="176">
        <f>IF(ISNUMBER('Kalkulationen C+D+B+A'!$F$22),'Kalkulationen C+D+B+A'!$F$22,"Fehler!")</f>
        <v>51</v>
      </c>
      <c r="D92" s="176">
        <f>IF(ISNUMBER('Kalkulationen C+D+B+A'!$F$32),'Kalkulationen C+D+B+A'!$F$32, "Fehler!")</f>
        <v>11.000000000000005</v>
      </c>
      <c r="E92" s="176">
        <f>IF(ISNUMBER('Kalkulationen C+D+B+A'!$F$35),'Kalkulationen C+D+B+A'!$F$35, "Fehler!")</f>
        <v>4</v>
      </c>
      <c r="F92" s="176">
        <f>IF(ISNUMBER('Kalkulationen C+D+B+A'!$F$40),'Kalkulationen C+D+B+A'!$F$40, "Fehler!")</f>
        <v>5</v>
      </c>
      <c r="G92" s="300">
        <f>IF(ISNUMBER(C92+D92+E92+F92),C92+D92+E92+F92,"")</f>
        <v>71</v>
      </c>
    </row>
    <row r="93" spans="1:9" s="140" customFormat="1" ht="32" customHeight="1">
      <c r="A93" s="178" t="s">
        <v>15</v>
      </c>
      <c r="B93" s="175" t="str">
        <f>$B$12</f>
        <v>Pflegekräfte, und -assistent/innen (1-jährig o. Arzthelferin)</v>
      </c>
      <c r="C93" s="176">
        <f>IF(ISNUMBER('Kalkulationen C+D+B+A'!$F$23),'Kalkulationen C+D+B+A'!$F$23,"Fehler!")</f>
        <v>43</v>
      </c>
      <c r="D93" s="176">
        <f>IF(ISNUMBER('Kalkulationen C+D+B+A'!$F$32),'Kalkulationen C+D+B+A'!$F$32, "Fehler!")</f>
        <v>11.000000000000005</v>
      </c>
      <c r="E93" s="176">
        <f>IF(ISNUMBER('Kalkulationen C+D+B+A'!$F$35),'Kalkulationen C+D+B+A'!$F$35, "Fehler!")</f>
        <v>4</v>
      </c>
      <c r="F93" s="176">
        <f>IF(ISNUMBER('Kalkulationen C+D+B+A'!$F$40),'Kalkulationen C+D+B+A'!$F$40, "Fehler!")</f>
        <v>5</v>
      </c>
      <c r="G93" s="177">
        <f>IF(ISNUMBER(C93+D93+E93+F93),C93+D93+E93+F93,"")</f>
        <v>63.000000000000007</v>
      </c>
    </row>
    <row r="94" spans="1:9" s="140" customFormat="1" ht="32" customHeight="1">
      <c r="A94" s="178" t="s">
        <v>16</v>
      </c>
      <c r="B94" s="175" t="str">
        <f>$B$13</f>
        <v>Pflegeassistent/innen - "helferinnen" (in Pflege)</v>
      </c>
      <c r="C94" s="176">
        <f>IF(ISNUMBER('Kalkulationen C+D+B+A'!$F$24),'Kalkulationen C+D+B+A'!$F$24,"Fehler!")</f>
        <v>38.002297266253159</v>
      </c>
      <c r="D94" s="176">
        <f>IF(ISNUMBER('Kalkulationen C+D+B+A'!$F$32),'Kalkulationen C+D+B+A'!$F$32, "Fehler!")</f>
        <v>11.000000000000005</v>
      </c>
      <c r="E94" s="176">
        <f>IF(ISNUMBER('Kalkulationen C+D+B+A'!$F$35),'Kalkulationen C+D+B+A'!$F$35, "Fehler!")</f>
        <v>4</v>
      </c>
      <c r="F94" s="176">
        <f>IF(ISNUMBER('Kalkulationen C+D+B+A'!$F$40),'Kalkulationen C+D+B+A'!$F$40, "Fehler!")</f>
        <v>5</v>
      </c>
      <c r="G94" s="177">
        <f>IF(ISNUMBER(C94+D94+E94+F94),C94+D94+E94+F94,"")</f>
        <v>58.002297266253166</v>
      </c>
    </row>
    <row r="95" spans="1:9" s="140" customFormat="1" ht="32" customHeight="1">
      <c r="A95" s="178" t="s">
        <v>17</v>
      </c>
      <c r="B95" s="175" t="str">
        <f>$B$14</f>
        <v>Hauswirtschaftskräfte</v>
      </c>
      <c r="C95" s="176">
        <f>IF(ISNUMBER('Kalkulationen C+D+B+A'!$F$25),'Kalkulationen C+D+B+A'!$F$25,"Fehler!")</f>
        <v>31.002228412256269</v>
      </c>
      <c r="D95" s="176">
        <f>IF(ISNUMBER('Kalkulationen C+D+B+A'!$F$32),'Kalkulationen C+D+B+A'!$F$32, "Fehler!")</f>
        <v>11.000000000000005</v>
      </c>
      <c r="E95" s="176">
        <f>IF(ISNUMBER('Kalkulationen C+D+B+A'!$F$35),'Kalkulationen C+D+B+A'!$F$35, "Fehler!")</f>
        <v>4</v>
      </c>
      <c r="F95" s="176">
        <f>IF(ISNUMBER('Kalkulationen C+D+B+A'!$F$40),'Kalkulationen C+D+B+A'!$F$40, "Fehler!")</f>
        <v>5</v>
      </c>
      <c r="G95" s="177">
        <f>IF(ISNUMBER(C95+D95+E95+F95),C95+D95+E95+F95,"")</f>
        <v>51.002228412256272</v>
      </c>
    </row>
    <row r="96" spans="1:9" s="140" customFormat="1" ht="32" customHeight="1" thickBot="1">
      <c r="A96" s="179" t="s">
        <v>18</v>
      </c>
      <c r="B96" s="175" t="str">
        <f>$B$15</f>
        <v>Betreuungskräfte</v>
      </c>
      <c r="C96" s="176">
        <f>IF(ISNUMBER('Kalkulationen C+D+B+A'!$F$26),'Kalkulationen C+D+B+A'!$F$26,"Fehler!")</f>
        <v>32.995970449966421</v>
      </c>
      <c r="D96" s="176">
        <f>IF(ISNUMBER('Kalkulationen C+D+B+A'!$F$32),'Kalkulationen C+D+B+A'!$F$32, "Fehler!")</f>
        <v>11.000000000000005</v>
      </c>
      <c r="E96" s="176">
        <f>IF(ISNUMBER('Kalkulationen C+D+B+A'!$F$35),'Kalkulationen C+D+B+A'!$F$35, "Fehler!")</f>
        <v>4</v>
      </c>
      <c r="F96" s="176">
        <f>IF(ISNUMBER('Kalkulationen C+D+B+A'!$F$40),'Kalkulationen C+D+B+A'!$F$40, "Fehler!")</f>
        <v>5</v>
      </c>
      <c r="G96" s="301">
        <f>IF(ISNUMBER(C96+D96+E96+F96),C96+D96+E96+F96,"")</f>
        <v>52.995970449966428</v>
      </c>
    </row>
    <row r="97" spans="1:7" s="140" customFormat="1" ht="40.049999999999997" customHeight="1" thickTop="1" thickBot="1">
      <c r="A97" s="181" t="s">
        <v>19</v>
      </c>
      <c r="B97" s="182" t="s">
        <v>91</v>
      </c>
      <c r="C97" s="183" t="s">
        <v>92</v>
      </c>
      <c r="D97" s="184"/>
      <c r="E97" s="184"/>
      <c r="F97" s="184"/>
      <c r="G97" s="185"/>
    </row>
    <row r="98" spans="1:7" s="140" customFormat="1" ht="26.25" thickBot="1">
      <c r="A98" s="186"/>
      <c r="B98" s="187"/>
      <c r="C98" s="187"/>
      <c r="D98" s="187"/>
      <c r="E98" s="187"/>
      <c r="F98" s="187"/>
      <c r="G98" s="188"/>
    </row>
    <row r="99" spans="1:7" s="140" customFormat="1" ht="31.9">
      <c r="A99" s="189" t="s">
        <v>93</v>
      </c>
      <c r="B99" s="190"/>
      <c r="C99" s="190"/>
      <c r="D99" s="190"/>
      <c r="E99" s="190"/>
      <c r="F99" s="190"/>
      <c r="G99" s="191"/>
    </row>
    <row r="100" spans="1:7" s="140" customFormat="1" ht="22.5">
      <c r="A100" s="448" t="s">
        <v>94</v>
      </c>
      <c r="B100" s="449"/>
      <c r="C100" s="449"/>
      <c r="D100" s="471" t="s">
        <v>95</v>
      </c>
      <c r="E100" s="471"/>
      <c r="F100" s="192"/>
      <c r="G100" s="196"/>
    </row>
    <row r="101" spans="1:7" s="140" customFormat="1" ht="28.5">
      <c r="A101" s="448"/>
      <c r="B101" s="449"/>
      <c r="C101" s="449"/>
      <c r="D101" s="464" t="str">
        <f>E1</f>
        <v>C</v>
      </c>
      <c r="E101" s="194" t="s">
        <v>96</v>
      </c>
      <c r="F101" s="195">
        <f>'Kalkulationen C+D+B+A'!E3-2</f>
        <v>2023</v>
      </c>
      <c r="G101" s="281"/>
    </row>
    <row r="102" spans="1:7" s="140" customFormat="1" ht="22.5">
      <c r="A102" s="448"/>
      <c r="B102" s="449"/>
      <c r="C102" s="449"/>
      <c r="D102" s="465"/>
      <c r="E102" s="467" t="s">
        <v>81</v>
      </c>
      <c r="F102" s="468"/>
      <c r="G102" s="196"/>
    </row>
    <row r="103" spans="1:7" s="140" customFormat="1" ht="22.5">
      <c r="A103" s="448"/>
      <c r="B103" s="449"/>
      <c r="C103" s="449"/>
      <c r="D103" s="466"/>
      <c r="E103" s="469"/>
      <c r="F103" s="470"/>
      <c r="G103" s="196"/>
    </row>
    <row r="104" spans="1:7" s="140" customFormat="1" ht="18" customHeight="1">
      <c r="A104" s="197" t="s">
        <v>97</v>
      </c>
      <c r="B104" s="149"/>
      <c r="C104" s="149"/>
      <c r="D104" s="149"/>
      <c r="E104" s="149"/>
      <c r="F104" s="149"/>
      <c r="G104" s="281"/>
    </row>
    <row r="105" spans="1:7" s="140" customFormat="1" ht="96" customHeight="1">
      <c r="A105" s="505" t="s">
        <v>113</v>
      </c>
      <c r="B105" s="506"/>
      <c r="C105" s="303" t="s">
        <v>99</v>
      </c>
      <c r="D105" s="198" t="s">
        <v>100</v>
      </c>
      <c r="E105" s="199" t="s">
        <v>101</v>
      </c>
      <c r="F105" s="200"/>
      <c r="G105" s="201"/>
    </row>
    <row r="106" spans="1:7" s="140" customFormat="1" ht="21" customHeight="1">
      <c r="A106" s="317" t="s">
        <v>7</v>
      </c>
      <c r="B106" s="166" t="s">
        <v>8</v>
      </c>
      <c r="C106" s="167" t="s">
        <v>11</v>
      </c>
      <c r="D106" s="318" t="s">
        <v>10</v>
      </c>
      <c r="E106" s="168" t="s">
        <v>11</v>
      </c>
      <c r="F106" s="206"/>
      <c r="G106" s="207"/>
    </row>
    <row r="107" spans="1:7" s="140" customFormat="1" ht="24" customHeight="1" thickBot="1">
      <c r="A107" s="310" t="s">
        <v>12</v>
      </c>
      <c r="B107" s="311" t="s">
        <v>99</v>
      </c>
      <c r="C107" s="311"/>
      <c r="D107" s="312"/>
      <c r="E107" s="313"/>
      <c r="F107" s="206"/>
      <c r="G107" s="207"/>
    </row>
    <row r="108" spans="1:7" s="140" customFormat="1" ht="32" customHeight="1" thickTop="1">
      <c r="A108" s="174" t="s">
        <v>14</v>
      </c>
      <c r="B108" s="175" t="str">
        <f>$B$11</f>
        <v>Examinierte Pflegefachkräfte (3 Jahre)</v>
      </c>
      <c r="C108" s="176">
        <f>IF(ISNUMBER($C$27),$C$27,"Fehler!")</f>
        <v>51</v>
      </c>
      <c r="D108" s="409">
        <v>0.02</v>
      </c>
      <c r="E108" s="212">
        <f>IF(ISNUMBER(C108*D108),C108*D108,"")</f>
        <v>1.02</v>
      </c>
      <c r="F108" s="480" t="s">
        <v>143</v>
      </c>
      <c r="G108" s="481"/>
    </row>
    <row r="109" spans="1:7" s="140" customFormat="1" ht="32" customHeight="1">
      <c r="A109" s="178" t="s">
        <v>15</v>
      </c>
      <c r="B109" s="175" t="str">
        <f>$B$12</f>
        <v>Pflegekräfte, und -assistent/innen (1-jährig o. Arzthelferin)</v>
      </c>
      <c r="C109" s="176">
        <f>IF(ISNUMBER($C$28),$C$28,"Fehler!")</f>
        <v>43</v>
      </c>
      <c r="D109" s="406">
        <v>2.5000000000000001E-2</v>
      </c>
      <c r="E109" s="212">
        <f>IF(ISNUMBER(C109*D109),C109*D109,"")</f>
        <v>1.075</v>
      </c>
      <c r="F109" s="482"/>
      <c r="G109" s="483"/>
    </row>
    <row r="110" spans="1:7" s="140" customFormat="1" ht="32" customHeight="1">
      <c r="A110" s="178" t="s">
        <v>16</v>
      </c>
      <c r="B110" s="175" t="str">
        <f>$B$13</f>
        <v>Pflegeassistent/innen - "helferinnen" (in Pflege)</v>
      </c>
      <c r="C110" s="176">
        <f>IF(ISNUMBER($C$29),$C$29,"Fehler!")</f>
        <v>38.002297266253159</v>
      </c>
      <c r="D110" s="406">
        <v>0.09</v>
      </c>
      <c r="E110" s="212">
        <f>IF(ISNUMBER(C110*D110),C110*D110,"")</f>
        <v>3.4202067539627841</v>
      </c>
      <c r="F110" s="482"/>
      <c r="G110" s="483"/>
    </row>
    <row r="111" spans="1:7" s="140" customFormat="1" ht="32" customHeight="1">
      <c r="A111" s="178" t="s">
        <v>17</v>
      </c>
      <c r="B111" s="175" t="str">
        <f>$B$14</f>
        <v>Hauswirtschaftskräfte</v>
      </c>
      <c r="C111" s="176">
        <f>IF(ISNUMBER($C$30),$C$30,"Fehler!")</f>
        <v>31.002228412256269</v>
      </c>
      <c r="D111" s="406">
        <v>0.8</v>
      </c>
      <c r="E111" s="212">
        <f>IF(ISNUMBER(C111*D111),C111*D111,"")</f>
        <v>24.801782729805016</v>
      </c>
      <c r="F111" s="482"/>
      <c r="G111" s="483"/>
    </row>
    <row r="112" spans="1:7" s="140" customFormat="1" ht="32" customHeight="1" thickBot="1">
      <c r="A112" s="213" t="s">
        <v>18</v>
      </c>
      <c r="B112" s="175" t="str">
        <f>$B$15</f>
        <v>Betreuungskräfte</v>
      </c>
      <c r="C112" s="176">
        <f>IF(ISNUMBER($C$31),$C$31,"Fehler!")</f>
        <v>32.995970449966421</v>
      </c>
      <c r="D112" s="406">
        <v>6.5000000000000002E-2</v>
      </c>
      <c r="E112" s="214">
        <f>IF(ISNUMBER(C112*D112),C112*D112,"")</f>
        <v>2.1447380792478175</v>
      </c>
      <c r="F112" s="484"/>
      <c r="G112" s="485"/>
    </row>
    <row r="113" spans="1:7" s="140" customFormat="1" ht="40.049999999999997" customHeight="1" thickTop="1">
      <c r="A113" s="474" t="s">
        <v>19</v>
      </c>
      <c r="B113" s="215" t="str">
        <f>B97</f>
        <v>Mischkalkulation der Personalkosten von 
1.1 bis 1.5. für den Bereich SGB XI</v>
      </c>
      <c r="C113" s="216"/>
      <c r="D113" s="408">
        <f>SUM(D108:D112)</f>
        <v>1</v>
      </c>
      <c r="E113" s="476">
        <f>SUM(E108:E112)</f>
        <v>32.461727563015614</v>
      </c>
      <c r="F113" s="478" t="str">
        <f>CONCATENATE("Anmerkung: ",IF((D113=1),"Die Prozente sind bzgl. der Summe korrekt eingegeben.","Bitte achten Sie darauf, dass die Summe der Prozente dem Wert von 100% entspricht!"))</f>
        <v>Anmerkung: Die Prozente sind bzgl. der Summe korrekt eingegeben.</v>
      </c>
      <c r="G113" s="479"/>
    </row>
    <row r="114" spans="1:7" s="140" customFormat="1" ht="32" customHeight="1" thickBot="1">
      <c r="A114" s="475"/>
      <c r="B114" s="217" t="str">
        <f>CONCATENATE("Zwischensumme ",A105)</f>
        <v>Zwischensumme Hauswirtschaft</v>
      </c>
      <c r="C114" s="218"/>
      <c r="D114" s="219"/>
      <c r="E114" s="477"/>
      <c r="F114" s="478"/>
      <c r="G114" s="479"/>
    </row>
    <row r="115" spans="1:7" s="140" customFormat="1" ht="32" customHeight="1" thickTop="1" thickBot="1">
      <c r="A115" s="220" t="s">
        <v>24</v>
      </c>
      <c r="B115" s="405" t="str">
        <f>$B$34</f>
        <v>Overhead-Kosten für Leitung und Verwaltung</v>
      </c>
      <c r="C115" s="221"/>
      <c r="D115" s="222" t="s">
        <v>102</v>
      </c>
      <c r="E115" s="223">
        <f>IF(ISNUMBER('Kalkulationen C+D+B+A'!$F$32),'Kalkulationen C+D+B+A'!$F$32,"Fehler!")</f>
        <v>11.000000000000005</v>
      </c>
      <c r="F115" s="224"/>
      <c r="G115" s="225"/>
    </row>
    <row r="116" spans="1:7" s="140" customFormat="1" ht="32" customHeight="1" thickTop="1" thickBot="1">
      <c r="A116" s="220" t="s">
        <v>27</v>
      </c>
      <c r="B116" s="405" t="str">
        <f>$B$35</f>
        <v>Sachkosten (ohne investiven Anteil § 82.2 SGB XI)</v>
      </c>
      <c r="C116" s="221"/>
      <c r="D116" s="226" t="s">
        <v>102</v>
      </c>
      <c r="E116" s="227">
        <f>IF(ISNUMBER('Kalkulationen C+D+B+A'!$F$35),'Kalkulationen C+D+B+A'!$F$35,"Fehler!")</f>
        <v>4</v>
      </c>
      <c r="F116" s="224"/>
      <c r="G116" s="225"/>
    </row>
    <row r="117" spans="1:7" s="140" customFormat="1" ht="32" customHeight="1" thickTop="1" thickBot="1">
      <c r="A117" s="220" t="s">
        <v>32</v>
      </c>
      <c r="B117" s="405" t="str">
        <f>$B$36</f>
        <v>Kalkulatorische Kosten inkl. Gewinn</v>
      </c>
      <c r="C117" s="221"/>
      <c r="D117" s="226" t="s">
        <v>102</v>
      </c>
      <c r="E117" s="227">
        <f>IF(ISNUMBER('Kalkulationen C+D+B+A'!$F$40),'Kalkulationen C+D+B+A'!$F$40,"Fehler!")</f>
        <v>5</v>
      </c>
      <c r="F117" s="228"/>
      <c r="G117" s="229"/>
    </row>
    <row r="118" spans="1:7" s="140" customFormat="1" ht="30" customHeight="1" thickTop="1">
      <c r="A118" s="453"/>
      <c r="B118" s="455" t="s">
        <v>103</v>
      </c>
      <c r="C118" s="230" t="str">
        <f>CONCATENATE("Berechnung für das Jahr ",F20)</f>
        <v>Berechnung für das Jahr 2023</v>
      </c>
      <c r="D118" s="231"/>
      <c r="E118" s="457">
        <f>E113+E115+E116+E117</f>
        <v>52.461727563015621</v>
      </c>
      <c r="F118" s="232"/>
      <c r="G118" s="233"/>
    </row>
    <row r="119" spans="1:7" s="140" customFormat="1" ht="30" customHeight="1" thickBot="1">
      <c r="A119" s="454"/>
      <c r="B119" s="456"/>
      <c r="C119" s="504" t="str">
        <f>A105</f>
        <v>Hauswirtschaft</v>
      </c>
      <c r="D119" s="504"/>
      <c r="E119" s="458"/>
      <c r="F119" s="235"/>
      <c r="G119" s="236"/>
    </row>
    <row r="120" spans="1:7" s="140" customFormat="1" ht="12" customHeight="1">
      <c r="A120" s="321"/>
      <c r="B120" s="238"/>
      <c r="C120" s="238"/>
      <c r="D120" s="239"/>
      <c r="E120" s="240"/>
      <c r="F120" s="241"/>
      <c r="G120" s="322"/>
    </row>
    <row r="121" spans="1:7" s="140" customFormat="1" ht="12" customHeight="1" thickBot="1">
      <c r="A121" s="50"/>
      <c r="B121" s="51"/>
      <c r="C121" s="51"/>
      <c r="D121" s="51"/>
      <c r="E121" s="51"/>
      <c r="F121" s="51"/>
      <c r="G121" s="242"/>
    </row>
    <row r="122" spans="1:7" s="140" customFormat="1">
      <c r="A122" s="459" t="str">
        <f>CONCATENATE("3. Teilschritt: Hochrechnung auf die jetzige Periode, das Jahr ",F101+1)</f>
        <v>3. Teilschritt: Hochrechnung auf die jetzige Periode, das Jahr 2024</v>
      </c>
      <c r="B122" s="460"/>
      <c r="C122" s="460"/>
      <c r="D122" s="244"/>
      <c r="E122" s="244"/>
      <c r="F122" s="244"/>
      <c r="G122" s="245"/>
    </row>
    <row r="123" spans="1:7" s="140" customFormat="1" ht="22.5">
      <c r="A123" s="461"/>
      <c r="B123" s="462"/>
      <c r="C123" s="462"/>
      <c r="D123" s="463" t="s">
        <v>104</v>
      </c>
      <c r="E123" s="463"/>
      <c r="F123" s="463"/>
      <c r="G123" s="196"/>
    </row>
    <row r="124" spans="1:7" s="140" customFormat="1" ht="28.5">
      <c r="A124" s="461"/>
      <c r="B124" s="462"/>
      <c r="C124" s="462"/>
      <c r="D124" s="464" t="str">
        <f>E1</f>
        <v>C</v>
      </c>
      <c r="E124" s="194" t="s">
        <v>105</v>
      </c>
      <c r="F124" s="195">
        <f>'Kalkulationen C+D+B+A'!E3-1</f>
        <v>2024</v>
      </c>
      <c r="G124" s="196"/>
    </row>
    <row r="125" spans="1:7" s="140" customFormat="1" ht="24" customHeight="1">
      <c r="A125" s="246"/>
      <c r="B125" s="247"/>
      <c r="C125" s="247"/>
      <c r="D125" s="465"/>
      <c r="E125" s="467" t="s">
        <v>81</v>
      </c>
      <c r="F125" s="468"/>
      <c r="G125" s="196"/>
    </row>
    <row r="126" spans="1:7" s="140" customFormat="1" ht="24" customHeight="1">
      <c r="A126" s="246"/>
      <c r="B126" s="247"/>
      <c r="C126" s="247"/>
      <c r="D126" s="466"/>
      <c r="E126" s="469"/>
      <c r="F126" s="470"/>
      <c r="G126" s="196"/>
    </row>
    <row r="127" spans="1:7" s="140" customFormat="1" ht="18" customHeight="1">
      <c r="A127" s="246"/>
      <c r="B127" s="247"/>
      <c r="C127" s="247"/>
      <c r="D127" s="192"/>
      <c r="E127" s="192"/>
      <c r="F127" s="192"/>
      <c r="G127" s="196"/>
    </row>
    <row r="128" spans="1:7" s="140" customFormat="1" ht="18" customHeight="1">
      <c r="A128" s="246"/>
      <c r="B128" s="247"/>
      <c r="C128" s="247"/>
      <c r="D128" s="507" t="s">
        <v>141</v>
      </c>
      <c r="E128" s="508"/>
      <c r="F128" s="508"/>
      <c r="G128" s="509"/>
    </row>
    <row r="129" spans="1:9" s="140" customFormat="1" ht="18" customHeight="1">
      <c r="A129" s="246"/>
      <c r="B129" s="247"/>
      <c r="C129" s="247"/>
      <c r="D129" s="489"/>
      <c r="E129" s="490"/>
      <c r="F129" s="490"/>
      <c r="G129" s="491"/>
    </row>
    <row r="130" spans="1:9" s="140" customFormat="1" ht="18" customHeight="1" thickBot="1">
      <c r="A130" s="250"/>
      <c r="B130" s="251"/>
      <c r="C130" s="251"/>
      <c r="D130" s="489"/>
      <c r="E130" s="492"/>
      <c r="F130" s="492"/>
      <c r="G130" s="493"/>
    </row>
    <row r="131" spans="1:9" s="140" customFormat="1" ht="96" customHeight="1" thickTop="1">
      <c r="A131" s="505" t="str">
        <f>$A$105</f>
        <v>Hauswirtschaft</v>
      </c>
      <c r="B131" s="506"/>
      <c r="C131" s="198" t="s">
        <v>106</v>
      </c>
      <c r="D131" s="252" t="s">
        <v>107</v>
      </c>
      <c r="E131" s="253" t="s">
        <v>100</v>
      </c>
      <c r="F131" s="496" t="s">
        <v>108</v>
      </c>
      <c r="G131" s="497"/>
      <c r="I131" s="331" t="str">
        <f>$I$50</f>
        <v>Ermittelte Stundensätze von 2023 auf 2024</v>
      </c>
    </row>
    <row r="132" spans="1:9" s="140" customFormat="1" ht="21" customHeight="1" thickBot="1">
      <c r="A132" s="254" t="s">
        <v>7</v>
      </c>
      <c r="B132" s="255" t="s">
        <v>8</v>
      </c>
      <c r="C132" s="205" t="s">
        <v>11</v>
      </c>
      <c r="D132" s="256" t="s">
        <v>109</v>
      </c>
      <c r="E132" s="257" t="s">
        <v>109</v>
      </c>
      <c r="F132" s="498" t="s">
        <v>11</v>
      </c>
      <c r="G132" s="499"/>
      <c r="I132" s="512" t="s">
        <v>145</v>
      </c>
    </row>
    <row r="133" spans="1:9" s="140" customFormat="1" ht="24" customHeight="1" thickBot="1">
      <c r="A133" s="169" t="s">
        <v>12</v>
      </c>
      <c r="B133" s="209" t="s">
        <v>99</v>
      </c>
      <c r="C133" s="170"/>
      <c r="D133" s="258"/>
      <c r="E133" s="259" t="s">
        <v>110</v>
      </c>
      <c r="F133" s="302"/>
      <c r="G133" s="260"/>
      <c r="I133" s="513"/>
    </row>
    <row r="134" spans="1:9" s="140" customFormat="1" ht="32" customHeight="1" thickTop="1">
      <c r="A134" s="174" t="s">
        <v>14</v>
      </c>
      <c r="B134" s="175" t="str">
        <f>$B$11</f>
        <v>Examinierte Pflegefachkräfte (3 Jahre)</v>
      </c>
      <c r="C134" s="176">
        <f>IF(ISNUMBER($C$27),$C$27,"Fehler!")</f>
        <v>51</v>
      </c>
      <c r="D134" s="275">
        <f>IF(ISNUMBER($D$53),$D$53,"kein Wert")</f>
        <v>0.13</v>
      </c>
      <c r="E134" s="348">
        <f>IF(ISNUMBER(D108),D108, "Fehler !")</f>
        <v>0.02</v>
      </c>
      <c r="F134" s="349">
        <f>IF(ISNUMBER(I134),I134,"")</f>
        <v>57.629999999999995</v>
      </c>
      <c r="G134" s="358">
        <f>IF(ISNUMBER(C134),(C134*(1+D134))*E134,"")</f>
        <v>1.1525999999999998</v>
      </c>
      <c r="I134" s="329">
        <f>IF(ISNUMBER($C$53),$C$53*(1+$D$53),"")</f>
        <v>57.629999999999995</v>
      </c>
    </row>
    <row r="135" spans="1:9" s="140" customFormat="1" ht="32" customHeight="1">
      <c r="A135" s="178" t="s">
        <v>15</v>
      </c>
      <c r="B135" s="175" t="str">
        <f>$B$12</f>
        <v>Pflegekräfte, und -assistent/innen (1-jährig o. Arzthelferin)</v>
      </c>
      <c r="C135" s="176">
        <f>IF(ISNUMBER($C$28),$C$28,"Fehler!")</f>
        <v>43</v>
      </c>
      <c r="D135" s="275">
        <f>IF(ISNUMBER($D$54),$D$54,"kein Wert")</f>
        <v>0.16</v>
      </c>
      <c r="E135" s="350">
        <f>IF(ISNUMBER(D109),D109, "Fehler !")</f>
        <v>2.5000000000000001E-2</v>
      </c>
      <c r="F135" s="351">
        <f t="shared" ref="F135:F138" si="6">IF(ISNUMBER(I135),I135,"")</f>
        <v>49.879999999999995</v>
      </c>
      <c r="G135" s="359">
        <f t="shared" ref="G135:G138" si="7">IF(ISNUMBER(C135),(C135*(1+D135))*E135,"")</f>
        <v>1.2469999999999999</v>
      </c>
      <c r="I135" s="329">
        <f>IF(ISNUMBER($C$54),$C$54*(1+$D$54),"")</f>
        <v>49.879999999999995</v>
      </c>
    </row>
    <row r="136" spans="1:9" s="140" customFormat="1" ht="32" customHeight="1">
      <c r="A136" s="178" t="s">
        <v>16</v>
      </c>
      <c r="B136" s="175" t="str">
        <f>$B$13</f>
        <v>Pflegeassistent/innen - "helferinnen" (in Pflege)</v>
      </c>
      <c r="C136" s="176">
        <f>IF(ISNUMBER($C$29),$C$29,"Fehler!")</f>
        <v>38.002297266253159</v>
      </c>
      <c r="D136" s="275">
        <f>IF(ISNUMBER($D$55),$D$55,"kein Wert")</f>
        <v>0.15</v>
      </c>
      <c r="E136" s="350">
        <f>IF(ISNUMBER(D110),D110, "Fehler !")</f>
        <v>0.09</v>
      </c>
      <c r="F136" s="351">
        <f t="shared" si="6"/>
        <v>43.702641856191129</v>
      </c>
      <c r="G136" s="359">
        <f t="shared" si="7"/>
        <v>3.9332377670572014</v>
      </c>
      <c r="I136" s="329">
        <f>IF(ISNUMBER($C$55),$C$55*(1+$D$55),"")</f>
        <v>43.702641856191129</v>
      </c>
    </row>
    <row r="137" spans="1:9" s="140" customFormat="1" ht="32" customHeight="1">
      <c r="A137" s="178" t="s">
        <v>17</v>
      </c>
      <c r="B137" s="175" t="str">
        <f>$B$14</f>
        <v>Hauswirtschaftskräfte</v>
      </c>
      <c r="C137" s="176">
        <f>IF(ISNUMBER($C$30),$C$30,"Fehler!")</f>
        <v>31.002228412256269</v>
      </c>
      <c r="D137" s="275">
        <f>IF(ISNUMBER($D$56),$D$56,"kein Wert")</f>
        <v>0.1</v>
      </c>
      <c r="E137" s="350">
        <f>IF(ISNUMBER(D111),D111, "Fehler !")</f>
        <v>0.8</v>
      </c>
      <c r="F137" s="351">
        <f t="shared" si="6"/>
        <v>34.102451253481895</v>
      </c>
      <c r="G137" s="359">
        <f t="shared" si="7"/>
        <v>27.281961002785518</v>
      </c>
      <c r="I137" s="329">
        <f>IF(ISNUMBER($C$56),$C$56*(1+$D$56),"")</f>
        <v>34.102451253481895</v>
      </c>
    </row>
    <row r="138" spans="1:9" s="140" customFormat="1" ht="32" customHeight="1" thickBot="1">
      <c r="A138" s="213" t="s">
        <v>18</v>
      </c>
      <c r="B138" s="175" t="str">
        <f>$B$15</f>
        <v>Betreuungskräfte</v>
      </c>
      <c r="C138" s="176">
        <f>IF(ISNUMBER($C$31),$C$31,"Fehler!")</f>
        <v>32.995970449966421</v>
      </c>
      <c r="D138" s="276">
        <f>IF(ISNUMBER($D$57),$D$57,"kein Wert")</f>
        <v>0.12</v>
      </c>
      <c r="E138" s="352">
        <f>IF(ISNUMBER(D112),D112, "Fehler !")</f>
        <v>6.5000000000000002E-2</v>
      </c>
      <c r="F138" s="353">
        <f t="shared" si="6"/>
        <v>36.955486903962395</v>
      </c>
      <c r="G138" s="360">
        <f t="shared" si="7"/>
        <v>2.402106648757556</v>
      </c>
      <c r="I138" s="330">
        <f>IF(ISNUMBER($C$57),$C$57*(1+$D$57),"")</f>
        <v>36.955486903962395</v>
      </c>
    </row>
    <row r="139" spans="1:9" s="140" customFormat="1" ht="32" customHeight="1" thickTop="1" thickBot="1">
      <c r="A139" s="264" t="s">
        <v>24</v>
      </c>
      <c r="B139" s="405" t="str">
        <f>$B$34</f>
        <v>Overhead-Kosten für Leitung und Verwaltung</v>
      </c>
      <c r="C139" s="325">
        <f>IF(ISNUMBER($E$34),$E$34,"kein Wert")</f>
        <v>11.000000000000005</v>
      </c>
      <c r="D139" s="356">
        <f>IF(ISNUMBER($D$58),$D$58,"kein Wert")</f>
        <v>0.05</v>
      </c>
      <c r="E139" s="500" t="str">
        <f>E1</f>
        <v>C</v>
      </c>
      <c r="F139" s="500"/>
      <c r="G139" s="355">
        <f t="shared" ref="G139:G141" si="8">IF(ISNUMBER(C139),(C139*(1+D139)),"")</f>
        <v>11.550000000000006</v>
      </c>
      <c r="I139" s="336">
        <f>$G$58</f>
        <v>11.550000000000006</v>
      </c>
    </row>
    <row r="140" spans="1:9" s="140" customFormat="1" ht="32" customHeight="1" thickTop="1" thickBot="1">
      <c r="A140" s="265" t="s">
        <v>27</v>
      </c>
      <c r="B140" s="405" t="str">
        <f>$B$35</f>
        <v>Sachkosten (ohne investiven Anteil § 82.2 SGB XI)</v>
      </c>
      <c r="C140" s="325">
        <f>IF(ISNUMBER($E$35),$E$35,"kein Wert")</f>
        <v>4</v>
      </c>
      <c r="D140" s="356">
        <f>IF(ISNUMBER($D$59),$D$59,"kein Wert")</f>
        <v>0.09</v>
      </c>
      <c r="E140" s="501"/>
      <c r="F140" s="501"/>
      <c r="G140" s="355">
        <f t="shared" si="8"/>
        <v>4.3600000000000003</v>
      </c>
      <c r="I140" s="336">
        <f>$G$59</f>
        <v>4.3600000000000003</v>
      </c>
    </row>
    <row r="141" spans="1:9" s="140" customFormat="1" ht="32" customHeight="1" thickTop="1" thickBot="1">
      <c r="A141" s="265" t="s">
        <v>32</v>
      </c>
      <c r="B141" s="405" t="str">
        <f>$B$36</f>
        <v>Kalkulatorische Kosten inkl. Gewinn</v>
      </c>
      <c r="C141" s="325">
        <f>IF(ISNUMBER($E$36),$E$36,"kein Wert")</f>
        <v>5</v>
      </c>
      <c r="D141" s="356">
        <f>IF(ISNUMBER($D$60),$D$60,"kein Wert")</f>
        <v>0.1</v>
      </c>
      <c r="E141" s="501"/>
      <c r="F141" s="501"/>
      <c r="G141" s="355">
        <f t="shared" si="8"/>
        <v>5.5</v>
      </c>
      <c r="I141" s="336">
        <f>$G$60</f>
        <v>5.5</v>
      </c>
    </row>
    <row r="142" spans="1:9" s="140" customFormat="1" ht="30" customHeight="1" thickTop="1">
      <c r="A142" s="453"/>
      <c r="B142" s="455" t="s">
        <v>103</v>
      </c>
      <c r="C142" s="502" t="str">
        <f>CONCATENATE("Berechnung für das Jahr ",F101+1)</f>
        <v>Berechnung für das Jahr 2024</v>
      </c>
      <c r="D142" s="502"/>
      <c r="E142" s="502"/>
      <c r="F142" s="266"/>
      <c r="G142" s="457">
        <f>SUM(G134:G141)</f>
        <v>57.426905418600278</v>
      </c>
      <c r="I142" s="157"/>
    </row>
    <row r="143" spans="1:9" s="140" customFormat="1" ht="30" customHeight="1" thickBot="1">
      <c r="A143" s="454"/>
      <c r="B143" s="456"/>
      <c r="C143" s="503" t="str">
        <f>A131</f>
        <v>Hauswirtschaft</v>
      </c>
      <c r="D143" s="503"/>
      <c r="E143" s="267"/>
      <c r="F143" s="268"/>
      <c r="G143" s="458"/>
      <c r="I143" s="157"/>
    </row>
    <row r="144" spans="1:9" s="140" customFormat="1" ht="12" customHeight="1">
      <c r="A144" s="323"/>
      <c r="B144" s="244"/>
      <c r="C144" s="244"/>
      <c r="D144" s="244"/>
      <c r="E144" s="244"/>
      <c r="F144" s="244"/>
      <c r="G144" s="324"/>
    </row>
    <row r="145" spans="1:9" s="140" customFormat="1" ht="12" customHeight="1" thickBot="1">
      <c r="A145" s="270"/>
      <c r="B145" s="271"/>
      <c r="C145" s="271"/>
      <c r="D145" s="271"/>
      <c r="E145" s="271"/>
      <c r="F145" s="271"/>
      <c r="G145" s="272"/>
    </row>
    <row r="146" spans="1:9" s="140" customFormat="1" ht="19.5">
      <c r="A146" s="459" t="str">
        <f>CONCATENATE("4. Teilschritt: Hochrechnung auf die zukünftige Periode, das Jahr ",F101+2)</f>
        <v>4. Teilschritt: Hochrechnung auf die zukünftige Periode, das Jahr 2025</v>
      </c>
      <c r="B146" s="460"/>
      <c r="C146" s="460"/>
      <c r="D146" s="273"/>
      <c r="E146" s="273"/>
      <c r="F146" s="273"/>
      <c r="G146" s="274"/>
    </row>
    <row r="147" spans="1:9" s="140" customFormat="1" ht="22.5">
      <c r="A147" s="461"/>
      <c r="B147" s="462"/>
      <c r="C147" s="462"/>
      <c r="D147" s="463" t="s">
        <v>104</v>
      </c>
      <c r="E147" s="463"/>
      <c r="F147" s="463"/>
      <c r="G147" s="196"/>
    </row>
    <row r="148" spans="1:9" s="140" customFormat="1" ht="28.5">
      <c r="A148" s="461"/>
      <c r="B148" s="462"/>
      <c r="C148" s="462"/>
      <c r="D148" s="464" t="str">
        <f>E1</f>
        <v>C</v>
      </c>
      <c r="E148" s="194" t="s">
        <v>111</v>
      </c>
      <c r="F148" s="195">
        <f>'Kalkulationen C+D+B+A'!E3</f>
        <v>2025</v>
      </c>
      <c r="G148" s="196"/>
    </row>
    <row r="149" spans="1:9" s="140" customFormat="1" ht="24" customHeight="1">
      <c r="A149" s="246"/>
      <c r="B149" s="247"/>
      <c r="C149" s="247"/>
      <c r="D149" s="465"/>
      <c r="E149" s="467" t="s">
        <v>81</v>
      </c>
      <c r="F149" s="468"/>
      <c r="G149" s="196"/>
    </row>
    <row r="150" spans="1:9" s="140" customFormat="1" ht="24" customHeight="1">
      <c r="A150" s="246"/>
      <c r="B150" s="247"/>
      <c r="C150" s="247"/>
      <c r="D150" s="466"/>
      <c r="E150" s="469"/>
      <c r="F150" s="470"/>
      <c r="G150" s="196"/>
    </row>
    <row r="151" spans="1:9" s="140" customFormat="1" ht="18" customHeight="1">
      <c r="A151" s="246"/>
      <c r="B151" s="247"/>
      <c r="C151" s="247"/>
      <c r="D151" s="192"/>
      <c r="E151" s="192"/>
      <c r="F151" s="192"/>
      <c r="G151" s="196"/>
    </row>
    <row r="152" spans="1:9" s="140" customFormat="1" ht="18" customHeight="1">
      <c r="A152" s="246"/>
      <c r="B152" s="247"/>
      <c r="C152" s="247"/>
      <c r="D152" s="507" t="s">
        <v>139</v>
      </c>
      <c r="E152" s="508"/>
      <c r="F152" s="508"/>
      <c r="G152" s="509"/>
    </row>
    <row r="153" spans="1:9" s="140" customFormat="1" ht="18" customHeight="1">
      <c r="A153" s="246"/>
      <c r="B153" s="247"/>
      <c r="C153" s="247"/>
      <c r="D153" s="489"/>
      <c r="E153" s="490"/>
      <c r="F153" s="490"/>
      <c r="G153" s="491"/>
    </row>
    <row r="154" spans="1:9" s="140" customFormat="1" ht="18" customHeight="1" thickBot="1">
      <c r="A154" s="246"/>
      <c r="B154" s="247"/>
      <c r="C154" s="247"/>
      <c r="D154" s="489"/>
      <c r="E154" s="492"/>
      <c r="F154" s="492"/>
      <c r="G154" s="493"/>
    </row>
    <row r="155" spans="1:9" s="140" customFormat="1" ht="96" customHeight="1" thickTop="1">
      <c r="A155" s="505" t="str">
        <f>$A$105</f>
        <v>Hauswirtschaft</v>
      </c>
      <c r="B155" s="506"/>
      <c r="C155" s="198" t="s">
        <v>106</v>
      </c>
      <c r="D155" s="252" t="s">
        <v>112</v>
      </c>
      <c r="E155" s="253" t="s">
        <v>100</v>
      </c>
      <c r="F155" s="496" t="s">
        <v>108</v>
      </c>
      <c r="G155" s="497"/>
      <c r="I155" s="331" t="str">
        <f>$I$74</f>
        <v>Ermittelte Stundensätze von 2024 auf 2025</v>
      </c>
    </row>
    <row r="156" spans="1:9" s="140" customFormat="1" ht="21" customHeight="1" thickBot="1">
      <c r="A156" s="254" t="s">
        <v>7</v>
      </c>
      <c r="B156" s="255" t="s">
        <v>8</v>
      </c>
      <c r="C156" s="205" t="s">
        <v>11</v>
      </c>
      <c r="D156" s="256" t="s">
        <v>109</v>
      </c>
      <c r="E156" s="257" t="s">
        <v>109</v>
      </c>
      <c r="F156" s="498" t="s">
        <v>11</v>
      </c>
      <c r="G156" s="499"/>
      <c r="I156" s="512" t="s">
        <v>145</v>
      </c>
    </row>
    <row r="157" spans="1:9" s="140" customFormat="1" ht="24" customHeight="1" thickBot="1">
      <c r="A157" s="169" t="s">
        <v>12</v>
      </c>
      <c r="B157" s="209" t="s">
        <v>99</v>
      </c>
      <c r="C157" s="170"/>
      <c r="D157" s="258"/>
      <c r="E157" s="259" t="s">
        <v>110</v>
      </c>
      <c r="F157" s="302"/>
      <c r="G157" s="260"/>
      <c r="I157" s="513"/>
    </row>
    <row r="158" spans="1:9" s="140" customFormat="1" ht="32" customHeight="1" thickTop="1">
      <c r="A158" s="174" t="s">
        <v>14</v>
      </c>
      <c r="B158" s="175" t="str">
        <f>$B$11</f>
        <v>Examinierte Pflegefachkräfte (3 Jahre)</v>
      </c>
      <c r="C158" s="332">
        <f>IF(ISNUMBER($I$53),$I$53,"Fehler !")</f>
        <v>57.629999999999995</v>
      </c>
      <c r="D158" s="275">
        <f>IF(ISNUMBER($D$77),$D$77,"kein Wert")</f>
        <v>0.09</v>
      </c>
      <c r="E158" s="261">
        <f>IF(ISNUMBER(D108),D108, "Fehler !")</f>
        <v>0.02</v>
      </c>
      <c r="F158" s="337">
        <f>IF(ISNUMBER(I158),I158,"")</f>
        <v>62.816699999999997</v>
      </c>
      <c r="G158" s="298">
        <f>IF(ISNUMBER(C158),(C158*(1+D158))*E158,"")</f>
        <v>1.2563340000000001</v>
      </c>
      <c r="I158" s="329">
        <f>IF(ISNUMBER($I$53),$I$53*(1+$D$77),"")</f>
        <v>62.816699999999997</v>
      </c>
    </row>
    <row r="159" spans="1:9" s="140" customFormat="1" ht="32" customHeight="1">
      <c r="A159" s="178" t="s">
        <v>15</v>
      </c>
      <c r="B159" s="175" t="str">
        <f>$B$12</f>
        <v>Pflegekräfte, und -assistent/innen (1-jährig o. Arzthelferin)</v>
      </c>
      <c r="C159" s="333">
        <f>IF(ISNUMBER($I$54),$I$54,"Fehler !")</f>
        <v>49.879999999999995</v>
      </c>
      <c r="D159" s="275">
        <f>IF(ISNUMBER($D$78),$D$78,"kein Wert")</f>
        <v>0.08</v>
      </c>
      <c r="E159" s="262">
        <f>IF(ISNUMBER(D109),D109, "Fehler !")</f>
        <v>2.5000000000000001E-2</v>
      </c>
      <c r="F159" s="338">
        <f t="shared" ref="F159:F162" si="9">IF(ISNUMBER(I159),I159,"")</f>
        <v>53.870399999999997</v>
      </c>
      <c r="G159" s="328">
        <f t="shared" ref="G159:G162" si="10">IF(ISNUMBER(C159),(C159*(1+D159))*E159,"")</f>
        <v>1.34676</v>
      </c>
      <c r="I159" s="329">
        <f>IF(ISNUMBER($C$78),$C$78*(1+$D$78),"")</f>
        <v>53.870399999999997</v>
      </c>
    </row>
    <row r="160" spans="1:9" s="140" customFormat="1" ht="32" customHeight="1">
      <c r="A160" s="178" t="s">
        <v>16</v>
      </c>
      <c r="B160" s="175" t="str">
        <f>$B$13</f>
        <v>Pflegeassistent/innen - "helferinnen" (in Pflege)</v>
      </c>
      <c r="C160" s="333">
        <f>IF(ISNUMBER($I$55),$I$55,"Fehler !")</f>
        <v>43.702641856191129</v>
      </c>
      <c r="D160" s="275">
        <f>IF(ISNUMBER($D$79),$D$79,"kein Wert")</f>
        <v>0.08</v>
      </c>
      <c r="E160" s="262">
        <f>IF(ISNUMBER(D110),D110, "Fehler !")</f>
        <v>0.09</v>
      </c>
      <c r="F160" s="338">
        <f t="shared" si="9"/>
        <v>47.198853204686422</v>
      </c>
      <c r="G160" s="328">
        <f t="shared" si="10"/>
        <v>4.2478967884217775</v>
      </c>
      <c r="I160" s="329">
        <f>IF(ISNUMBER($C$79),$C$79*(1+$D$79),"")</f>
        <v>47.198853204686422</v>
      </c>
    </row>
    <row r="161" spans="1:9" s="140" customFormat="1" ht="32" customHeight="1">
      <c r="A161" s="178" t="s">
        <v>17</v>
      </c>
      <c r="B161" s="175" t="str">
        <f>$B$14</f>
        <v>Hauswirtschaftskräfte</v>
      </c>
      <c r="C161" s="333">
        <f>IF(ISNUMBER($I$56),$I$56,"Fehler !")</f>
        <v>34.102451253481895</v>
      </c>
      <c r="D161" s="275">
        <f>IF(ISNUMBER($D$80),$D$80,"kein Wert")</f>
        <v>0.08</v>
      </c>
      <c r="E161" s="262">
        <f>IF(ISNUMBER(D111),D111, "Fehler !")</f>
        <v>0.8</v>
      </c>
      <c r="F161" s="338">
        <f t="shared" si="9"/>
        <v>36.830647353760448</v>
      </c>
      <c r="G161" s="328">
        <f t="shared" si="10"/>
        <v>29.464517883008359</v>
      </c>
      <c r="I161" s="329">
        <f>IF(ISNUMBER($C$80),$C$80*(1+$D$80),"")</f>
        <v>36.830647353760448</v>
      </c>
    </row>
    <row r="162" spans="1:9" s="140" customFormat="1" ht="32" customHeight="1" thickBot="1">
      <c r="A162" s="179" t="s">
        <v>18</v>
      </c>
      <c r="B162" s="175" t="str">
        <f>$B$15</f>
        <v>Betreuungskräfte</v>
      </c>
      <c r="C162" s="334">
        <f>IF(ISNUMBER($I$57),$I$57,"Fehler !")</f>
        <v>36.955486903962395</v>
      </c>
      <c r="D162" s="276">
        <f>IF(ISNUMBER($D$81),$D$81,"kein Wert")</f>
        <v>0.12</v>
      </c>
      <c r="E162" s="263">
        <f>IF(ISNUMBER(D112),D112, "Fehler !")</f>
        <v>6.5000000000000002E-2</v>
      </c>
      <c r="F162" s="339">
        <f t="shared" si="9"/>
        <v>41.390145332437889</v>
      </c>
      <c r="G162" s="299">
        <f t="shared" si="10"/>
        <v>2.690359446608463</v>
      </c>
      <c r="I162" s="330">
        <f>IF(ISNUMBER($C$81),$C$81*(1+$D$81),"")</f>
        <v>41.390145332437889</v>
      </c>
    </row>
    <row r="163" spans="1:9" s="140" customFormat="1" ht="32" customHeight="1" thickTop="1" thickBot="1">
      <c r="A163" s="265" t="s">
        <v>24</v>
      </c>
      <c r="B163" s="405" t="str">
        <f>$B$34</f>
        <v>Overhead-Kosten für Leitung und Verwaltung</v>
      </c>
      <c r="C163" s="335">
        <f>IF(ISNUMBER($I$58),$I$58,"Fehler !")</f>
        <v>11.550000000000006</v>
      </c>
      <c r="D163" s="356">
        <f>IF(ISNUMBER($D$82),$D$82,"kein Wert")</f>
        <v>0.05</v>
      </c>
      <c r="E163" s="500" t="str">
        <f>E1</f>
        <v>C</v>
      </c>
      <c r="F163" s="500"/>
      <c r="G163" s="354">
        <f t="shared" ref="G163:G165" si="11">IF(ISNUMBER(C163),(C163*(1+D163)),"")</f>
        <v>12.127500000000007</v>
      </c>
      <c r="I163" s="336">
        <f>$G$82</f>
        <v>12.127500000000007</v>
      </c>
    </row>
    <row r="164" spans="1:9" s="140" customFormat="1" ht="32" customHeight="1" thickTop="1" thickBot="1">
      <c r="A164" s="265" t="s">
        <v>27</v>
      </c>
      <c r="B164" s="405" t="str">
        <f>$B$35</f>
        <v>Sachkosten (ohne investiven Anteil § 82.2 SGB XI)</v>
      </c>
      <c r="C164" s="335">
        <f>IF(ISNUMBER($I$59),$I$59,"Fehler !")</f>
        <v>4.3600000000000003</v>
      </c>
      <c r="D164" s="356">
        <f>IF(ISNUMBER($D$83),$D$83,"kein Wert")</f>
        <v>0.05</v>
      </c>
      <c r="E164" s="501"/>
      <c r="F164" s="501"/>
      <c r="G164" s="354">
        <f t="shared" si="11"/>
        <v>4.5780000000000003</v>
      </c>
      <c r="I164" s="336">
        <f>$G$83</f>
        <v>4.5780000000000003</v>
      </c>
    </row>
    <row r="165" spans="1:9" s="140" customFormat="1" ht="32" customHeight="1" thickTop="1" thickBot="1">
      <c r="A165" s="265" t="s">
        <v>32</v>
      </c>
      <c r="B165" s="405" t="str">
        <f>$B$36</f>
        <v>Kalkulatorische Kosten inkl. Gewinn</v>
      </c>
      <c r="C165" s="335">
        <f>IF(ISNUMBER($I$60),$I$60,"Fehler !")</f>
        <v>5.5</v>
      </c>
      <c r="D165" s="356">
        <f>IF(ISNUMBER($D$84),$D$84,"kein Wert")</f>
        <v>0</v>
      </c>
      <c r="E165" s="501"/>
      <c r="F165" s="501"/>
      <c r="G165" s="354">
        <f t="shared" si="11"/>
        <v>5.5</v>
      </c>
      <c r="I165" s="336">
        <f>$G$84</f>
        <v>5.5</v>
      </c>
    </row>
    <row r="166" spans="1:9" s="140" customFormat="1" ht="30" customHeight="1" thickTop="1">
      <c r="A166" s="453"/>
      <c r="B166" s="455" t="s">
        <v>103</v>
      </c>
      <c r="C166" s="502" t="str">
        <f>CONCATENATE("Berechnung für das Jahr ",F101+2)</f>
        <v>Berechnung für das Jahr 2025</v>
      </c>
      <c r="D166" s="502"/>
      <c r="E166" s="502"/>
      <c r="F166" s="266"/>
      <c r="G166" s="457">
        <f>SUM(G158:G165)</f>
        <v>61.211368118038607</v>
      </c>
    </row>
    <row r="167" spans="1:9" s="140" customFormat="1" ht="30" customHeight="1" thickBot="1">
      <c r="A167" s="454"/>
      <c r="B167" s="456"/>
      <c r="C167" s="503" t="str">
        <f>A155</f>
        <v>Hauswirtschaft</v>
      </c>
      <c r="D167" s="503"/>
      <c r="E167" s="267"/>
      <c r="F167" s="268"/>
      <c r="G167" s="458"/>
    </row>
    <row r="168" spans="1:9" s="140" customFormat="1" ht="12" customHeight="1" thickBot="1">
      <c r="A168" s="323"/>
      <c r="B168" s="244"/>
      <c r="C168" s="244"/>
      <c r="D168" s="244"/>
      <c r="E168" s="244"/>
      <c r="F168" s="244"/>
      <c r="G168" s="324"/>
    </row>
    <row r="169" spans="1:9" s="140" customFormat="1" ht="32" customHeight="1">
      <c r="A169" s="189" t="s">
        <v>83</v>
      </c>
      <c r="B169" s="190"/>
      <c r="C169" s="190"/>
      <c r="D169" s="190"/>
      <c r="E169" s="190"/>
      <c r="F169" s="363" t="str">
        <f>A186</f>
        <v>Betreuung</v>
      </c>
      <c r="G169" s="364"/>
    </row>
    <row r="170" spans="1:9" s="140" customFormat="1" ht="70.900000000000006">
      <c r="A170" s="451" t="s">
        <v>3</v>
      </c>
      <c r="B170" s="452"/>
      <c r="C170" s="319" t="s">
        <v>84</v>
      </c>
      <c r="D170" s="320" t="s">
        <v>85</v>
      </c>
      <c r="E170" s="320" t="s">
        <v>126</v>
      </c>
      <c r="F170" s="320" t="s">
        <v>86</v>
      </c>
      <c r="G170" s="164" t="s">
        <v>87</v>
      </c>
    </row>
    <row r="171" spans="1:9" s="140" customFormat="1" ht="21" customHeight="1">
      <c r="A171" s="165" t="s">
        <v>7</v>
      </c>
      <c r="B171" s="166" t="s">
        <v>8</v>
      </c>
      <c r="C171" s="167" t="s">
        <v>11</v>
      </c>
      <c r="D171" s="167" t="s">
        <v>11</v>
      </c>
      <c r="E171" s="167" t="s">
        <v>11</v>
      </c>
      <c r="F171" s="167" t="s">
        <v>11</v>
      </c>
      <c r="G171" s="168" t="s">
        <v>11</v>
      </c>
    </row>
    <row r="172" spans="1:9" s="140" customFormat="1" ht="24" customHeight="1" thickBot="1">
      <c r="A172" s="169" t="s">
        <v>12</v>
      </c>
      <c r="B172" s="170" t="str">
        <f>CONCATENATE("Personalkosten der Mitarbeiter in ",$F$169)</f>
        <v>Personalkosten der Mitarbeiter in Betreuung</v>
      </c>
      <c r="C172" s="171"/>
      <c r="D172" s="172" t="s">
        <v>88</v>
      </c>
      <c r="E172" s="172" t="s">
        <v>89</v>
      </c>
      <c r="F172" s="172" t="s">
        <v>90</v>
      </c>
      <c r="G172" s="173"/>
    </row>
    <row r="173" spans="1:9" s="140" customFormat="1" ht="32" customHeight="1" thickTop="1">
      <c r="A173" s="174" t="s">
        <v>14</v>
      </c>
      <c r="B173" s="175" t="str">
        <f>$B$11</f>
        <v>Examinierte Pflegefachkräfte (3 Jahre)</v>
      </c>
      <c r="C173" s="176">
        <f>IF(ISNUMBER('Kalkulationen C+D+B+A'!$F$22),'Kalkulationen C+D+B+A'!$F$22,"Fehler!")</f>
        <v>51</v>
      </c>
      <c r="D173" s="176">
        <f>IF(ISNUMBER('Kalkulationen C+D+B+A'!$F$32),'Kalkulationen C+D+B+A'!$F$32, "Fehler!")</f>
        <v>11.000000000000005</v>
      </c>
      <c r="E173" s="176">
        <f>IF(ISNUMBER('Kalkulationen C+D+B+A'!$F$35),'Kalkulationen C+D+B+A'!$F$35, "Fehler!")</f>
        <v>4</v>
      </c>
      <c r="F173" s="176">
        <f>IF(ISNUMBER('Kalkulationen C+D+B+A'!$F$40),'Kalkulationen C+D+B+A'!$F$40, "Fehler!")</f>
        <v>5</v>
      </c>
      <c r="G173" s="177">
        <f>IF(ISNUMBER(C173+D173+E173+F173),C173+D173+E173+F173,"")</f>
        <v>71</v>
      </c>
    </row>
    <row r="174" spans="1:9" s="140" customFormat="1" ht="32" customHeight="1">
      <c r="A174" s="178" t="s">
        <v>15</v>
      </c>
      <c r="B174" s="175" t="str">
        <f>$B$12</f>
        <v>Pflegekräfte, und -assistent/innen (1-jährig o. Arzthelferin)</v>
      </c>
      <c r="C174" s="176">
        <f>IF(ISNUMBER('Kalkulationen C+D+B+A'!$F$23),'Kalkulationen C+D+B+A'!$F$23,"Fehler!")</f>
        <v>43</v>
      </c>
      <c r="D174" s="176">
        <f>IF(ISNUMBER('Kalkulationen C+D+B+A'!$F$32),'Kalkulationen C+D+B+A'!$F$32, "Fehler!")</f>
        <v>11.000000000000005</v>
      </c>
      <c r="E174" s="176">
        <f>IF(ISNUMBER('Kalkulationen C+D+B+A'!$F$35),'Kalkulationen C+D+B+A'!$F$35, "Fehler!")</f>
        <v>4</v>
      </c>
      <c r="F174" s="176">
        <f>IF(ISNUMBER('Kalkulationen C+D+B+A'!$F$40),'Kalkulationen C+D+B+A'!$F$40, "Fehler!")</f>
        <v>5</v>
      </c>
      <c r="G174" s="177">
        <f>IF(ISNUMBER(C174+D174+E174+F174),C174+D174+E174+F174,"")</f>
        <v>63.000000000000007</v>
      </c>
    </row>
    <row r="175" spans="1:9" s="140" customFormat="1" ht="32" customHeight="1">
      <c r="A175" s="178" t="s">
        <v>16</v>
      </c>
      <c r="B175" s="175" t="str">
        <f>$B$13</f>
        <v>Pflegeassistent/innen - "helferinnen" (in Pflege)</v>
      </c>
      <c r="C175" s="176">
        <f>IF(ISNUMBER('Kalkulationen C+D+B+A'!$F$24),'Kalkulationen C+D+B+A'!$F$24,"Fehler!")</f>
        <v>38.002297266253159</v>
      </c>
      <c r="D175" s="176">
        <f>IF(ISNUMBER('Kalkulationen C+D+B+A'!$F$32),'Kalkulationen C+D+B+A'!$F$32, "Fehler!")</f>
        <v>11.000000000000005</v>
      </c>
      <c r="E175" s="176">
        <f>IF(ISNUMBER('Kalkulationen C+D+B+A'!$F$35),'Kalkulationen C+D+B+A'!$F$35, "Fehler!")</f>
        <v>4</v>
      </c>
      <c r="F175" s="176">
        <f>IF(ISNUMBER('Kalkulationen C+D+B+A'!$F$40),'Kalkulationen C+D+B+A'!$F$40, "Fehler!")</f>
        <v>5</v>
      </c>
      <c r="G175" s="177">
        <f>IF(ISNUMBER(C175+D175+E175+F175),C175+D175+E175+F175,"")</f>
        <v>58.002297266253166</v>
      </c>
    </row>
    <row r="176" spans="1:9" s="140" customFormat="1" ht="32" customHeight="1">
      <c r="A176" s="178" t="s">
        <v>17</v>
      </c>
      <c r="B176" s="175" t="str">
        <f>$B$14</f>
        <v>Hauswirtschaftskräfte</v>
      </c>
      <c r="C176" s="176">
        <f>IF(ISNUMBER('Kalkulationen C+D+B+A'!$F$25),'Kalkulationen C+D+B+A'!$F$25,"Fehler!")</f>
        <v>31.002228412256269</v>
      </c>
      <c r="D176" s="176">
        <f>IF(ISNUMBER('Kalkulationen C+D+B+A'!$F$32),'Kalkulationen C+D+B+A'!$F$32, "Fehler!")</f>
        <v>11.000000000000005</v>
      </c>
      <c r="E176" s="176">
        <f>IF(ISNUMBER('Kalkulationen C+D+B+A'!$F$35),'Kalkulationen C+D+B+A'!$F$35, "Fehler!")</f>
        <v>4</v>
      </c>
      <c r="F176" s="176">
        <f>IF(ISNUMBER('Kalkulationen C+D+B+A'!$F$40),'Kalkulationen C+D+B+A'!$F$40, "Fehler!")</f>
        <v>5</v>
      </c>
      <c r="G176" s="177">
        <f>IF(ISNUMBER(C176+D176+E176+F176),C176+D176+E176+F176,"")</f>
        <v>51.002228412256272</v>
      </c>
    </row>
    <row r="177" spans="1:7" s="140" customFormat="1" ht="32" customHeight="1" thickBot="1">
      <c r="A177" s="179" t="s">
        <v>18</v>
      </c>
      <c r="B177" s="175" t="str">
        <f>$B$15</f>
        <v>Betreuungskräfte</v>
      </c>
      <c r="C177" s="176">
        <f>IF(ISNUMBER('Kalkulationen C+D+B+A'!$F$26),'Kalkulationen C+D+B+A'!$F$26,"Fehler!")</f>
        <v>32.995970449966421</v>
      </c>
      <c r="D177" s="176">
        <f>IF(ISNUMBER('Kalkulationen C+D+B+A'!$F$32),'Kalkulationen C+D+B+A'!$F$32, "Fehler!")</f>
        <v>11.000000000000005</v>
      </c>
      <c r="E177" s="176">
        <f>IF(ISNUMBER('Kalkulationen C+D+B+A'!$F$35),'Kalkulationen C+D+B+A'!$F$35, "Fehler!")</f>
        <v>4</v>
      </c>
      <c r="F177" s="176">
        <f>IF(ISNUMBER('Kalkulationen C+D+B+A'!$F$40),'Kalkulationen C+D+B+A'!$F$40, "Fehler!")</f>
        <v>5</v>
      </c>
      <c r="G177" s="180">
        <f>IF(ISNUMBER(C177+D177+E177+F177),C177+D177+E177+F177,"")</f>
        <v>52.995970449966428</v>
      </c>
    </row>
    <row r="178" spans="1:7" s="140" customFormat="1" ht="40.049999999999997" customHeight="1" thickTop="1" thickBot="1">
      <c r="A178" s="181" t="s">
        <v>19</v>
      </c>
      <c r="B178" s="182" t="s">
        <v>91</v>
      </c>
      <c r="C178" s="183" t="s">
        <v>92</v>
      </c>
      <c r="D178" s="184"/>
      <c r="E178" s="184"/>
      <c r="F178" s="184"/>
      <c r="G178" s="185"/>
    </row>
    <row r="179" spans="1:7" s="140" customFormat="1" ht="26.25" thickBot="1">
      <c r="A179" s="186"/>
      <c r="B179" s="187"/>
      <c r="C179" s="187"/>
      <c r="D179" s="187"/>
      <c r="E179" s="187"/>
      <c r="F179" s="187"/>
      <c r="G179" s="188"/>
    </row>
    <row r="180" spans="1:7" s="140" customFormat="1" ht="31.9">
      <c r="A180" s="189" t="s">
        <v>93</v>
      </c>
      <c r="B180" s="190"/>
      <c r="C180" s="190"/>
      <c r="D180" s="190"/>
      <c r="E180" s="190"/>
      <c r="F180" s="190"/>
      <c r="G180" s="191"/>
    </row>
    <row r="181" spans="1:7" s="140" customFormat="1" ht="22.5">
      <c r="A181" s="448" t="s">
        <v>94</v>
      </c>
      <c r="B181" s="449"/>
      <c r="C181" s="449"/>
      <c r="D181" s="471" t="s">
        <v>95</v>
      </c>
      <c r="E181" s="471"/>
      <c r="F181" s="192"/>
      <c r="G181" s="196"/>
    </row>
    <row r="182" spans="1:7" s="140" customFormat="1" ht="28.5">
      <c r="A182" s="448"/>
      <c r="B182" s="449"/>
      <c r="C182" s="449"/>
      <c r="D182" s="464" t="str">
        <f>E1</f>
        <v>C</v>
      </c>
      <c r="E182" s="194" t="s">
        <v>96</v>
      </c>
      <c r="F182" s="195">
        <f>'Kalkulationen C+D+B+A'!E3-2</f>
        <v>2023</v>
      </c>
      <c r="G182" s="281"/>
    </row>
    <row r="183" spans="1:7" s="140" customFormat="1" ht="22.5">
      <c r="A183" s="448"/>
      <c r="B183" s="449"/>
      <c r="C183" s="449"/>
      <c r="D183" s="465"/>
      <c r="E183" s="467" t="s">
        <v>81</v>
      </c>
      <c r="F183" s="468"/>
      <c r="G183" s="196"/>
    </row>
    <row r="184" spans="1:7" s="140" customFormat="1" ht="22.5">
      <c r="A184" s="448"/>
      <c r="B184" s="449"/>
      <c r="C184" s="449"/>
      <c r="D184" s="466"/>
      <c r="E184" s="469"/>
      <c r="F184" s="470"/>
      <c r="G184" s="196"/>
    </row>
    <row r="185" spans="1:7" s="140" customFormat="1" ht="18" customHeight="1">
      <c r="A185" s="197" t="s">
        <v>97</v>
      </c>
      <c r="B185" s="149"/>
      <c r="C185" s="149"/>
      <c r="D185" s="149"/>
      <c r="E185" s="149"/>
      <c r="F185" s="149"/>
      <c r="G185" s="281"/>
    </row>
    <row r="186" spans="1:7" s="140" customFormat="1" ht="96" customHeight="1">
      <c r="A186" s="510" t="s">
        <v>114</v>
      </c>
      <c r="B186" s="511"/>
      <c r="C186" s="303" t="s">
        <v>99</v>
      </c>
      <c r="D186" s="198" t="s">
        <v>100</v>
      </c>
      <c r="E186" s="199" t="s">
        <v>101</v>
      </c>
      <c r="F186" s="200"/>
      <c r="G186" s="201"/>
    </row>
    <row r="187" spans="1:7" s="140" customFormat="1" ht="21" customHeight="1">
      <c r="A187" s="165" t="s">
        <v>7</v>
      </c>
      <c r="B187" s="166" t="s">
        <v>8</v>
      </c>
      <c r="C187" s="167" t="s">
        <v>11</v>
      </c>
      <c r="D187" s="318" t="s">
        <v>10</v>
      </c>
      <c r="E187" s="168" t="s">
        <v>11</v>
      </c>
      <c r="F187" s="206"/>
      <c r="G187" s="207"/>
    </row>
    <row r="188" spans="1:7" s="140" customFormat="1" ht="24" customHeight="1" thickBot="1">
      <c r="A188" s="314" t="s">
        <v>12</v>
      </c>
      <c r="B188" s="315" t="s">
        <v>99</v>
      </c>
      <c r="C188" s="315"/>
      <c r="D188" s="316"/>
      <c r="E188" s="316"/>
      <c r="F188" s="206"/>
      <c r="G188" s="207"/>
    </row>
    <row r="189" spans="1:7" s="140" customFormat="1" ht="32" customHeight="1" thickTop="1">
      <c r="A189" s="174" t="s">
        <v>14</v>
      </c>
      <c r="B189" s="175" t="str">
        <f>$B$11</f>
        <v>Examinierte Pflegefachkräfte (3 Jahre)</v>
      </c>
      <c r="C189" s="176">
        <f>IF(ISNUMBER($C$27),$C$27,"Fehler!")</f>
        <v>51</v>
      </c>
      <c r="D189" s="406">
        <v>0.05</v>
      </c>
      <c r="E189" s="212">
        <f>IF(ISNUMBER(C189*D189),C189*D189,"")</f>
        <v>2.5500000000000003</v>
      </c>
      <c r="F189" s="480" t="s">
        <v>144</v>
      </c>
      <c r="G189" s="481"/>
    </row>
    <row r="190" spans="1:7" s="140" customFormat="1" ht="32" customHeight="1">
      <c r="A190" s="178" t="s">
        <v>15</v>
      </c>
      <c r="B190" s="175" t="str">
        <f>$B$12</f>
        <v>Pflegekräfte, und -assistent/innen (1-jährig o. Arzthelferin)</v>
      </c>
      <c r="C190" s="176">
        <f>IF(ISNUMBER($C$28),$C$28,"Fehler!")</f>
        <v>43</v>
      </c>
      <c r="D190" s="406">
        <v>0.02</v>
      </c>
      <c r="E190" s="212">
        <f>IF(ISNUMBER(C190*D190),C190*D190,"")</f>
        <v>0.86</v>
      </c>
      <c r="F190" s="482"/>
      <c r="G190" s="483"/>
    </row>
    <row r="191" spans="1:7" s="140" customFormat="1" ht="32" customHeight="1">
      <c r="A191" s="178" t="s">
        <v>16</v>
      </c>
      <c r="B191" s="175" t="str">
        <f>$B$13</f>
        <v>Pflegeassistent/innen - "helferinnen" (in Pflege)</v>
      </c>
      <c r="C191" s="176">
        <f>IF(ISNUMBER($C$29),$C$29,"Fehler!")</f>
        <v>38.002297266253159</v>
      </c>
      <c r="D191" s="406">
        <v>0.02</v>
      </c>
      <c r="E191" s="212">
        <f>IF(ISNUMBER(C191*D191),C191*D191,"")</f>
        <v>0.7600459453250632</v>
      </c>
      <c r="F191" s="482"/>
      <c r="G191" s="483"/>
    </row>
    <row r="192" spans="1:7" s="140" customFormat="1" ht="32" customHeight="1">
      <c r="A192" s="178" t="s">
        <v>17</v>
      </c>
      <c r="B192" s="175" t="str">
        <f>$B$14</f>
        <v>Hauswirtschaftskräfte</v>
      </c>
      <c r="C192" s="176">
        <f>IF(ISNUMBER($C$30),$C$30,"Fehler!")</f>
        <v>31.002228412256269</v>
      </c>
      <c r="D192" s="406">
        <v>0.1</v>
      </c>
      <c r="E192" s="212">
        <f>IF(ISNUMBER(C192*D192),C192*D192,"")</f>
        <v>3.100222841225627</v>
      </c>
      <c r="F192" s="482"/>
      <c r="G192" s="483"/>
    </row>
    <row r="193" spans="1:7" s="140" customFormat="1" ht="32" customHeight="1" thickBot="1">
      <c r="A193" s="213" t="s">
        <v>18</v>
      </c>
      <c r="B193" s="175" t="str">
        <f>$B$15</f>
        <v>Betreuungskräfte</v>
      </c>
      <c r="C193" s="176">
        <f>IF(ISNUMBER($C$31),$C$31,"Fehler!")</f>
        <v>32.995970449966421</v>
      </c>
      <c r="D193" s="406">
        <v>0.81</v>
      </c>
      <c r="E193" s="214">
        <f>IF(ISNUMBER(C193*D193),C193*D193,"")</f>
        <v>26.726736064472803</v>
      </c>
      <c r="F193" s="484"/>
      <c r="G193" s="485"/>
    </row>
    <row r="194" spans="1:7" s="140" customFormat="1" ht="40.049999999999997" customHeight="1" thickTop="1">
      <c r="A194" s="474" t="s">
        <v>19</v>
      </c>
      <c r="B194" s="215" t="str">
        <f>B178</f>
        <v>Mischkalkulation der Personalkosten von 
1.1 bis 1.5. für den Bereich SGB XI</v>
      </c>
      <c r="C194" s="216"/>
      <c r="D194" s="408">
        <f>SUM(D189:D193)</f>
        <v>1</v>
      </c>
      <c r="E194" s="476">
        <f>SUM(E189:E193)</f>
        <v>33.99700485102349</v>
      </c>
      <c r="F194" s="478" t="str">
        <f>CONCATENATE("Anmerkung: ",IF((D194=1),"Die Prozente sind bzgl. der Summe korrekt eingegeben.","Bitte achten Sie darauf, dass die Summe der Prozente dem Wert von 100% entspricht!"))</f>
        <v>Anmerkung: Die Prozente sind bzgl. der Summe korrekt eingegeben.</v>
      </c>
      <c r="G194" s="479"/>
    </row>
    <row r="195" spans="1:7" s="140" customFormat="1" ht="26.25" thickBot="1">
      <c r="A195" s="475"/>
      <c r="B195" s="217" t="str">
        <f>CONCATENATE("Zwischensumme ",A186)</f>
        <v>Zwischensumme Betreuung</v>
      </c>
      <c r="C195" s="218"/>
      <c r="D195" s="219"/>
      <c r="E195" s="477"/>
      <c r="F195" s="478"/>
      <c r="G195" s="479"/>
    </row>
    <row r="196" spans="1:7" s="140" customFormat="1" ht="39" thickTop="1" thickBot="1">
      <c r="A196" s="220" t="s">
        <v>24</v>
      </c>
      <c r="B196" s="405" t="str">
        <f>$B$34</f>
        <v>Overhead-Kosten für Leitung und Verwaltung</v>
      </c>
      <c r="C196" s="221"/>
      <c r="D196" s="222" t="s">
        <v>102</v>
      </c>
      <c r="E196" s="223">
        <f>IF(ISNUMBER('Kalkulationen C+D+B+A'!$F$32),'Kalkulationen C+D+B+A'!$F$32,"Fehler!")</f>
        <v>11.000000000000005</v>
      </c>
      <c r="F196" s="224"/>
      <c r="G196" s="225"/>
    </row>
    <row r="197" spans="1:7" s="140" customFormat="1" ht="39" thickTop="1" thickBot="1">
      <c r="A197" s="220" t="s">
        <v>27</v>
      </c>
      <c r="B197" s="405" t="str">
        <f>$B$35</f>
        <v>Sachkosten (ohne investiven Anteil § 82.2 SGB XI)</v>
      </c>
      <c r="C197" s="221"/>
      <c r="D197" s="226" t="s">
        <v>102</v>
      </c>
      <c r="E197" s="227">
        <f>IF(ISNUMBER('Kalkulationen C+D+B+A'!$F$35),'Kalkulationen C+D+B+A'!$F$35,"Fehler!")</f>
        <v>4</v>
      </c>
      <c r="F197" s="224"/>
      <c r="G197" s="225"/>
    </row>
    <row r="198" spans="1:7" s="140" customFormat="1" ht="39" thickTop="1" thickBot="1">
      <c r="A198" s="220" t="s">
        <v>32</v>
      </c>
      <c r="B198" s="405" t="str">
        <f>$B$36</f>
        <v>Kalkulatorische Kosten inkl. Gewinn</v>
      </c>
      <c r="C198" s="221"/>
      <c r="D198" s="226" t="s">
        <v>102</v>
      </c>
      <c r="E198" s="227">
        <f>IF(ISNUMBER('Kalkulationen C+D+B+A'!$F$40),'Kalkulationen C+D+B+A'!$F$40,"Fehler!")</f>
        <v>5</v>
      </c>
      <c r="F198" s="228"/>
      <c r="G198" s="229"/>
    </row>
    <row r="199" spans="1:7" s="140" customFormat="1" ht="30" customHeight="1" thickTop="1">
      <c r="A199" s="453"/>
      <c r="B199" s="455" t="s">
        <v>103</v>
      </c>
      <c r="C199" s="230" t="str">
        <f>CONCATENATE("Berechnung für das Jahr ",F20)</f>
        <v>Berechnung für das Jahr 2023</v>
      </c>
      <c r="D199" s="231"/>
      <c r="E199" s="457">
        <f>E194+E196+E197+E198</f>
        <v>53.997004851023497</v>
      </c>
      <c r="F199" s="232"/>
      <c r="G199" s="233"/>
    </row>
    <row r="200" spans="1:7" s="140" customFormat="1" ht="30" customHeight="1" thickBot="1">
      <c r="A200" s="454"/>
      <c r="B200" s="456"/>
      <c r="C200" s="504" t="str">
        <f>A186</f>
        <v>Betreuung</v>
      </c>
      <c r="D200" s="504"/>
      <c r="E200" s="458"/>
      <c r="F200" s="235"/>
      <c r="G200" s="236"/>
    </row>
    <row r="201" spans="1:7" s="140" customFormat="1" ht="12" customHeight="1">
      <c r="A201" s="321"/>
      <c r="B201" s="238"/>
      <c r="C201" s="238"/>
      <c r="D201" s="239"/>
      <c r="E201" s="240"/>
      <c r="F201" s="241"/>
      <c r="G201" s="322"/>
    </row>
    <row r="202" spans="1:7" s="140" customFormat="1" ht="12" customHeight="1" thickBot="1">
      <c r="A202" s="50"/>
      <c r="B202" s="51"/>
      <c r="C202" s="51"/>
      <c r="D202" s="51"/>
      <c r="E202" s="51"/>
      <c r="F202" s="51"/>
      <c r="G202" s="242"/>
    </row>
    <row r="203" spans="1:7" s="140" customFormat="1">
      <c r="A203" s="459" t="str">
        <f>CONCATENATE("3. Teilschritt: Hochrechnung auf die jetzige Periode, das Jahr ",F182+1)</f>
        <v>3. Teilschritt: Hochrechnung auf die jetzige Periode, das Jahr 2024</v>
      </c>
      <c r="B203" s="460"/>
      <c r="C203" s="460"/>
      <c r="D203" s="244"/>
      <c r="E203" s="244"/>
      <c r="F203" s="244"/>
      <c r="G203" s="245"/>
    </row>
    <row r="204" spans="1:7" s="140" customFormat="1" ht="22.5">
      <c r="A204" s="461"/>
      <c r="B204" s="462"/>
      <c r="C204" s="462"/>
      <c r="D204" s="463" t="s">
        <v>104</v>
      </c>
      <c r="E204" s="463"/>
      <c r="F204" s="463"/>
      <c r="G204" s="196"/>
    </row>
    <row r="205" spans="1:7" s="140" customFormat="1" ht="28.5">
      <c r="A205" s="461"/>
      <c r="B205" s="462"/>
      <c r="C205" s="462"/>
      <c r="D205" s="464" t="str">
        <f>E1</f>
        <v>C</v>
      </c>
      <c r="E205" s="194" t="s">
        <v>105</v>
      </c>
      <c r="F205" s="195">
        <f>'Kalkulationen C+D+B+A'!E3-1</f>
        <v>2024</v>
      </c>
      <c r="G205" s="196"/>
    </row>
    <row r="206" spans="1:7" s="140" customFormat="1" ht="24" customHeight="1">
      <c r="A206" s="246"/>
      <c r="B206" s="247"/>
      <c r="C206" s="247"/>
      <c r="D206" s="465"/>
      <c r="E206" s="467" t="s">
        <v>81</v>
      </c>
      <c r="F206" s="468"/>
      <c r="G206" s="196"/>
    </row>
    <row r="207" spans="1:7" s="140" customFormat="1" ht="24" customHeight="1">
      <c r="A207" s="246"/>
      <c r="B207" s="247"/>
      <c r="C207" s="247"/>
      <c r="D207" s="466"/>
      <c r="E207" s="469"/>
      <c r="F207" s="470"/>
      <c r="G207" s="196"/>
    </row>
    <row r="208" spans="1:7" s="140" customFormat="1" ht="18" customHeight="1">
      <c r="A208" s="246"/>
      <c r="B208" s="247"/>
      <c r="C208" s="247"/>
      <c r="D208" s="192"/>
      <c r="E208" s="192"/>
      <c r="F208" s="192"/>
      <c r="G208" s="196"/>
    </row>
    <row r="209" spans="1:9" s="140" customFormat="1" ht="18" customHeight="1">
      <c r="A209" s="246"/>
      <c r="B209" s="247"/>
      <c r="C209" s="247"/>
      <c r="D209" s="507" t="s">
        <v>141</v>
      </c>
      <c r="E209" s="508"/>
      <c r="F209" s="508"/>
      <c r="G209" s="509"/>
    </row>
    <row r="210" spans="1:9" s="140" customFormat="1" ht="18" customHeight="1">
      <c r="A210" s="246"/>
      <c r="B210" s="247"/>
      <c r="C210" s="247"/>
      <c r="D210" s="489"/>
      <c r="E210" s="490"/>
      <c r="F210" s="490"/>
      <c r="G210" s="491"/>
    </row>
    <row r="211" spans="1:9" s="140" customFormat="1" ht="18" customHeight="1" thickBot="1">
      <c r="A211" s="250"/>
      <c r="B211" s="251"/>
      <c r="C211" s="251"/>
      <c r="D211" s="489"/>
      <c r="E211" s="492"/>
      <c r="F211" s="492"/>
      <c r="G211" s="493"/>
    </row>
    <row r="212" spans="1:9" s="140" customFormat="1" ht="96" customHeight="1" thickTop="1">
      <c r="A212" s="510" t="str">
        <f>$A$186</f>
        <v>Betreuung</v>
      </c>
      <c r="B212" s="511"/>
      <c r="C212" s="198" t="s">
        <v>106</v>
      </c>
      <c r="D212" s="252" t="s">
        <v>107</v>
      </c>
      <c r="E212" s="253" t="s">
        <v>100</v>
      </c>
      <c r="F212" s="496" t="s">
        <v>108</v>
      </c>
      <c r="G212" s="497"/>
      <c r="I212" s="331" t="str">
        <f>$I$50</f>
        <v>Ermittelte Stundensätze von 2023 auf 2024</v>
      </c>
    </row>
    <row r="213" spans="1:9" s="140" customFormat="1" ht="21" customHeight="1" thickBot="1">
      <c r="A213" s="254" t="s">
        <v>7</v>
      </c>
      <c r="B213" s="255" t="s">
        <v>8</v>
      </c>
      <c r="C213" s="205" t="s">
        <v>11</v>
      </c>
      <c r="D213" s="256" t="s">
        <v>109</v>
      </c>
      <c r="E213" s="257" t="s">
        <v>109</v>
      </c>
      <c r="F213" s="498" t="s">
        <v>11</v>
      </c>
      <c r="G213" s="499"/>
      <c r="I213" s="512" t="s">
        <v>145</v>
      </c>
    </row>
    <row r="214" spans="1:9" s="140" customFormat="1" ht="24" customHeight="1" thickBot="1">
      <c r="A214" s="169" t="s">
        <v>12</v>
      </c>
      <c r="B214" s="209" t="s">
        <v>99</v>
      </c>
      <c r="C214" s="170"/>
      <c r="D214" s="258"/>
      <c r="E214" s="259" t="s">
        <v>110</v>
      </c>
      <c r="F214" s="302"/>
      <c r="G214" s="260"/>
      <c r="I214" s="513"/>
    </row>
    <row r="215" spans="1:9" s="140" customFormat="1" ht="32" customHeight="1" thickTop="1">
      <c r="A215" s="174" t="s">
        <v>14</v>
      </c>
      <c r="B215" s="175" t="str">
        <f>$B$11</f>
        <v>Examinierte Pflegefachkräfte (3 Jahre)</v>
      </c>
      <c r="C215" s="176">
        <f>IF(ISNUMBER($C$27),$C$27,"Fehler!")</f>
        <v>51</v>
      </c>
      <c r="D215" s="275">
        <f>IF(ISNUMBER($D$53),$D$53,"kein Wert")</f>
        <v>0.13</v>
      </c>
      <c r="E215" s="261">
        <f>IF(ISBLANK($D$189),"",$D$189)</f>
        <v>0.05</v>
      </c>
      <c r="F215" s="349"/>
      <c r="G215" s="358">
        <f>IF(ISNUMBER(C215),(C215*(1+D215))*E215,"")</f>
        <v>2.8815</v>
      </c>
      <c r="I215" s="329">
        <f>IF(ISNUMBER($C$53),$C$53*(1+$D$53),"")</f>
        <v>57.629999999999995</v>
      </c>
    </row>
    <row r="216" spans="1:9" s="140" customFormat="1" ht="32" customHeight="1">
      <c r="A216" s="178" t="s">
        <v>15</v>
      </c>
      <c r="B216" s="175" t="str">
        <f>$B$12</f>
        <v>Pflegekräfte, und -assistent/innen (1-jährig o. Arzthelferin)</v>
      </c>
      <c r="C216" s="176">
        <f>IF(ISNUMBER($C$28),$C$28,"Fehler!")</f>
        <v>43</v>
      </c>
      <c r="D216" s="275">
        <f>IF(ISNUMBER($D$54),$D$54,"kein Wert")</f>
        <v>0.16</v>
      </c>
      <c r="E216" s="262">
        <f>IF(ISBLANK($D$190),"",$D$190)</f>
        <v>0.02</v>
      </c>
      <c r="F216" s="351"/>
      <c r="G216" s="359">
        <f t="shared" ref="G216:G219" si="12">IF(ISNUMBER(C216),(C216*(1+D216))*E216,"")</f>
        <v>0.99759999999999993</v>
      </c>
      <c r="I216" s="329">
        <f>IF(ISNUMBER($C$54),$C$54*(1+$D$54),"")</f>
        <v>49.879999999999995</v>
      </c>
    </row>
    <row r="217" spans="1:9" s="140" customFormat="1" ht="32" customHeight="1">
      <c r="A217" s="178" t="s">
        <v>16</v>
      </c>
      <c r="B217" s="175" t="str">
        <f>$B$13</f>
        <v>Pflegeassistent/innen - "helferinnen" (in Pflege)</v>
      </c>
      <c r="C217" s="176">
        <f>IF(ISNUMBER($C$29),$C$29,"Fehler!")</f>
        <v>38.002297266253159</v>
      </c>
      <c r="D217" s="275">
        <f>IF(ISNUMBER($D$55),$D$55,"kein Wert")</f>
        <v>0.15</v>
      </c>
      <c r="E217" s="262">
        <f>IF(ISBLANK($D$191),"",$D$191)</f>
        <v>0.02</v>
      </c>
      <c r="F217" s="351"/>
      <c r="G217" s="359">
        <f t="shared" si="12"/>
        <v>0.87405283712382253</v>
      </c>
      <c r="I217" s="329">
        <f>IF(ISNUMBER($C$55),$C$55*(1+$D$55),"")</f>
        <v>43.702641856191129</v>
      </c>
    </row>
    <row r="218" spans="1:9" s="140" customFormat="1" ht="32" customHeight="1">
      <c r="A218" s="178" t="s">
        <v>17</v>
      </c>
      <c r="B218" s="175" t="str">
        <f>$B$14</f>
        <v>Hauswirtschaftskräfte</v>
      </c>
      <c r="C218" s="176">
        <f>IF(ISNUMBER($C$30),$C$30,"Fehler!")</f>
        <v>31.002228412256269</v>
      </c>
      <c r="D218" s="275">
        <f>IF(ISNUMBER($D$56),$D$56,"kein Wert")</f>
        <v>0.1</v>
      </c>
      <c r="E218" s="262">
        <f>IF(ISBLANK($D$192),"",$D$192)</f>
        <v>0.1</v>
      </c>
      <c r="F218" s="351"/>
      <c r="G218" s="359">
        <f t="shared" si="12"/>
        <v>3.4102451253481898</v>
      </c>
      <c r="I218" s="329">
        <f>IF(ISNUMBER($C$56),$C$56*(1+$D$56),"")</f>
        <v>34.102451253481895</v>
      </c>
    </row>
    <row r="219" spans="1:9" s="140" customFormat="1" ht="32" customHeight="1" thickBot="1">
      <c r="A219" s="213" t="s">
        <v>18</v>
      </c>
      <c r="B219" s="175" t="str">
        <f>$B$15</f>
        <v>Betreuungskräfte</v>
      </c>
      <c r="C219" s="176">
        <f>IF(ISNUMBER($C$31),$C$31,"Fehler!")</f>
        <v>32.995970449966421</v>
      </c>
      <c r="D219" s="276">
        <f>IF(ISNUMBER($D$57),$D$57,"kein Wert")</f>
        <v>0.12</v>
      </c>
      <c r="E219" s="263">
        <f>IF(ISBLANK($D$193),"",$D$193)</f>
        <v>0.81</v>
      </c>
      <c r="F219" s="353"/>
      <c r="G219" s="360">
        <f t="shared" si="12"/>
        <v>29.933944392209543</v>
      </c>
      <c r="I219" s="330">
        <f>IF(ISNUMBER($C$57),$C$57*(1+$D$57),"")</f>
        <v>36.955486903962395</v>
      </c>
    </row>
    <row r="220" spans="1:9" s="140" customFormat="1" ht="32" customHeight="1" thickTop="1" thickBot="1">
      <c r="A220" s="264" t="s">
        <v>24</v>
      </c>
      <c r="B220" s="405" t="str">
        <f>$B$34</f>
        <v>Overhead-Kosten für Leitung und Verwaltung</v>
      </c>
      <c r="C220" s="325">
        <f>IF(ISNUMBER($E$34),$E$34,"kein Wert")</f>
        <v>11.000000000000005</v>
      </c>
      <c r="D220" s="356">
        <f>IF(ISNUMBER($D$58),$D$58,"kein Wert")</f>
        <v>0.05</v>
      </c>
      <c r="E220" s="500" t="str">
        <f>E1</f>
        <v>C</v>
      </c>
      <c r="F220" s="500"/>
      <c r="G220" s="355">
        <f t="shared" ref="G220:G222" si="13">IF(ISNUMBER(C220),(C220*(1+D220)),"")</f>
        <v>11.550000000000006</v>
      </c>
      <c r="I220" s="336">
        <f>$G$58</f>
        <v>11.550000000000006</v>
      </c>
    </row>
    <row r="221" spans="1:9" s="140" customFormat="1" ht="32" customHeight="1" thickTop="1" thickBot="1">
      <c r="A221" s="265" t="s">
        <v>27</v>
      </c>
      <c r="B221" s="405" t="str">
        <f>$B$35</f>
        <v>Sachkosten (ohne investiven Anteil § 82.2 SGB XI)</v>
      </c>
      <c r="C221" s="325">
        <f>IF(ISNUMBER($E$35),$E$35,"kein Wert")</f>
        <v>4</v>
      </c>
      <c r="D221" s="356">
        <f>IF(ISNUMBER($D$59),$D$59,"kein Wert")</f>
        <v>0.09</v>
      </c>
      <c r="E221" s="501"/>
      <c r="F221" s="501"/>
      <c r="G221" s="355">
        <f t="shared" si="13"/>
        <v>4.3600000000000003</v>
      </c>
      <c r="I221" s="336">
        <f>$G$59</f>
        <v>4.3600000000000003</v>
      </c>
    </row>
    <row r="222" spans="1:9" s="140" customFormat="1" ht="32" customHeight="1" thickTop="1" thickBot="1">
      <c r="A222" s="265" t="s">
        <v>32</v>
      </c>
      <c r="B222" s="405" t="str">
        <f>$B$36</f>
        <v>Kalkulatorische Kosten inkl. Gewinn</v>
      </c>
      <c r="C222" s="325">
        <f>IF(ISNUMBER($E$36),$E$36,"kein Wert")</f>
        <v>5</v>
      </c>
      <c r="D222" s="356">
        <f>IF(ISNUMBER($D$60),$D$60,"kein Wert")</f>
        <v>0.1</v>
      </c>
      <c r="E222" s="501"/>
      <c r="F222" s="501"/>
      <c r="G222" s="355">
        <f t="shared" si="13"/>
        <v>5.5</v>
      </c>
      <c r="I222" s="336">
        <f>$G$60</f>
        <v>5.5</v>
      </c>
    </row>
    <row r="223" spans="1:9" s="140" customFormat="1" ht="30" customHeight="1" thickTop="1">
      <c r="A223" s="453"/>
      <c r="B223" s="455" t="s">
        <v>103</v>
      </c>
      <c r="C223" s="502" t="str">
        <f>CONCATENATE("Berechnung für das Jahr ",F20+1)</f>
        <v>Berechnung für das Jahr 2024</v>
      </c>
      <c r="D223" s="502"/>
      <c r="E223" s="502"/>
      <c r="F223" s="266"/>
      <c r="G223" s="457">
        <f>SUM(G215:G222)</f>
        <v>59.507342354681562</v>
      </c>
      <c r="I223" s="157"/>
    </row>
    <row r="224" spans="1:9" s="140" customFormat="1" ht="30" customHeight="1" thickBot="1">
      <c r="A224" s="454"/>
      <c r="B224" s="456"/>
      <c r="C224" s="503" t="str">
        <f>A212</f>
        <v>Betreuung</v>
      </c>
      <c r="D224" s="503"/>
      <c r="E224" s="267"/>
      <c r="F224" s="268"/>
      <c r="G224" s="458"/>
      <c r="I224" s="157"/>
    </row>
    <row r="225" spans="1:9" s="140" customFormat="1" ht="12" customHeight="1">
      <c r="A225" s="323"/>
      <c r="B225" s="244"/>
      <c r="C225" s="244"/>
      <c r="D225" s="244"/>
      <c r="E225" s="244"/>
      <c r="F225" s="244"/>
      <c r="G225" s="324"/>
    </row>
    <row r="226" spans="1:9" s="140" customFormat="1" ht="12" customHeight="1" thickBot="1">
      <c r="A226" s="270"/>
      <c r="B226" s="271"/>
      <c r="C226" s="271"/>
      <c r="D226" s="271"/>
      <c r="E226" s="271"/>
      <c r="F226" s="271"/>
      <c r="G226" s="272"/>
    </row>
    <row r="227" spans="1:9" s="140" customFormat="1" ht="19.5">
      <c r="A227" s="459" t="str">
        <f>CONCATENATE("4. Teilschritt: Hochrechnung auf die zukünftige Periode, das Jahr ",F182+2)</f>
        <v>4. Teilschritt: Hochrechnung auf die zukünftige Periode, das Jahr 2025</v>
      </c>
      <c r="B227" s="460"/>
      <c r="C227" s="460"/>
      <c r="D227" s="273"/>
      <c r="E227" s="273"/>
      <c r="F227" s="273"/>
      <c r="G227" s="274"/>
    </row>
    <row r="228" spans="1:9" s="140" customFormat="1" ht="22.5">
      <c r="A228" s="461"/>
      <c r="B228" s="462"/>
      <c r="C228" s="462"/>
      <c r="D228" s="463" t="s">
        <v>104</v>
      </c>
      <c r="E228" s="463"/>
      <c r="F228" s="463"/>
      <c r="G228" s="196"/>
    </row>
    <row r="229" spans="1:9" s="140" customFormat="1" ht="28.5">
      <c r="A229" s="461"/>
      <c r="B229" s="462"/>
      <c r="C229" s="462"/>
      <c r="D229" s="464" t="str">
        <f>E1</f>
        <v>C</v>
      </c>
      <c r="E229" s="194" t="s">
        <v>111</v>
      </c>
      <c r="F229" s="195">
        <f>'Kalkulationen C+D+B+A'!E3</f>
        <v>2025</v>
      </c>
      <c r="G229" s="196"/>
    </row>
    <row r="230" spans="1:9" s="140" customFormat="1" ht="24" customHeight="1">
      <c r="A230" s="246"/>
      <c r="B230" s="247"/>
      <c r="C230" s="247"/>
      <c r="D230" s="465"/>
      <c r="E230" s="467" t="s">
        <v>81</v>
      </c>
      <c r="F230" s="468"/>
      <c r="G230" s="196"/>
    </row>
    <row r="231" spans="1:9" s="140" customFormat="1" ht="24" customHeight="1">
      <c r="A231" s="246"/>
      <c r="B231" s="247"/>
      <c r="C231" s="247"/>
      <c r="D231" s="466"/>
      <c r="E231" s="469"/>
      <c r="F231" s="470"/>
      <c r="G231" s="196"/>
    </row>
    <row r="232" spans="1:9" s="140" customFormat="1" ht="18" customHeight="1">
      <c r="A232" s="246"/>
      <c r="B232" s="247"/>
      <c r="C232" s="247"/>
      <c r="D232" s="192"/>
      <c r="E232" s="192"/>
      <c r="F232" s="192"/>
      <c r="G232" s="196"/>
    </row>
    <row r="233" spans="1:9" s="140" customFormat="1" ht="18" customHeight="1">
      <c r="A233" s="246"/>
      <c r="B233" s="247"/>
      <c r="C233" s="247"/>
      <c r="D233" s="507" t="s">
        <v>139</v>
      </c>
      <c r="E233" s="508"/>
      <c r="F233" s="508"/>
      <c r="G233" s="509"/>
    </row>
    <row r="234" spans="1:9" s="140" customFormat="1" ht="18" customHeight="1">
      <c r="A234" s="246"/>
      <c r="B234" s="247"/>
      <c r="C234" s="247"/>
      <c r="D234" s="489"/>
      <c r="E234" s="490"/>
      <c r="F234" s="490"/>
      <c r="G234" s="491"/>
    </row>
    <row r="235" spans="1:9" s="140" customFormat="1" ht="18" customHeight="1" thickBot="1">
      <c r="A235" s="246"/>
      <c r="B235" s="247"/>
      <c r="C235" s="247"/>
      <c r="D235" s="489"/>
      <c r="E235" s="492"/>
      <c r="F235" s="492"/>
      <c r="G235" s="493"/>
    </row>
    <row r="236" spans="1:9" s="140" customFormat="1" ht="96" customHeight="1" thickTop="1">
      <c r="A236" s="510" t="str">
        <f>$A$186</f>
        <v>Betreuung</v>
      </c>
      <c r="B236" s="511"/>
      <c r="C236" s="198" t="s">
        <v>106</v>
      </c>
      <c r="D236" s="252" t="s">
        <v>112</v>
      </c>
      <c r="E236" s="253" t="s">
        <v>100</v>
      </c>
      <c r="F236" s="496" t="s">
        <v>108</v>
      </c>
      <c r="G236" s="497"/>
      <c r="I236" s="331" t="str">
        <f>$I$74</f>
        <v>Ermittelte Stundensätze von 2024 auf 2025</v>
      </c>
    </row>
    <row r="237" spans="1:9" s="140" customFormat="1" ht="21" customHeight="1" thickBot="1">
      <c r="A237" s="254" t="s">
        <v>7</v>
      </c>
      <c r="B237" s="255" t="s">
        <v>8</v>
      </c>
      <c r="C237" s="205" t="s">
        <v>11</v>
      </c>
      <c r="D237" s="256" t="s">
        <v>109</v>
      </c>
      <c r="E237" s="257" t="s">
        <v>109</v>
      </c>
      <c r="F237" s="498" t="s">
        <v>11</v>
      </c>
      <c r="G237" s="499"/>
      <c r="I237" s="512" t="s">
        <v>145</v>
      </c>
    </row>
    <row r="238" spans="1:9" s="140" customFormat="1" ht="24" customHeight="1" thickBot="1">
      <c r="A238" s="169" t="s">
        <v>12</v>
      </c>
      <c r="B238" s="209" t="s">
        <v>99</v>
      </c>
      <c r="C238" s="170"/>
      <c r="D238" s="258"/>
      <c r="E238" s="259" t="s">
        <v>110</v>
      </c>
      <c r="F238" s="302"/>
      <c r="G238" s="260"/>
      <c r="I238" s="513"/>
    </row>
    <row r="239" spans="1:9" s="140" customFormat="1" ht="32" customHeight="1" thickTop="1">
      <c r="A239" s="174" t="s">
        <v>14</v>
      </c>
      <c r="B239" s="175" t="str">
        <f>$B$11</f>
        <v>Examinierte Pflegefachkräfte (3 Jahre)</v>
      </c>
      <c r="C239" s="332">
        <f>IF(ISNUMBER($I$53),$I$53,"Fehler !")</f>
        <v>57.629999999999995</v>
      </c>
      <c r="D239" s="275">
        <f>IF(ISNUMBER($D$77),$D$77,"kein Wert")</f>
        <v>0.09</v>
      </c>
      <c r="E239" s="261">
        <f>IF(ISBLANK($D$189),"",$D$189)</f>
        <v>0.05</v>
      </c>
      <c r="F239" s="192"/>
      <c r="G239" s="298">
        <f>IF(ISNUMBER(C239),(C239*(1+D239))*E239,"")</f>
        <v>3.140835</v>
      </c>
      <c r="I239" s="329">
        <f>IF(ISNUMBER($I$53),$I$53*(1+$D$77),"")</f>
        <v>62.816699999999997</v>
      </c>
    </row>
    <row r="240" spans="1:9" s="140" customFormat="1" ht="32" customHeight="1">
      <c r="A240" s="178" t="s">
        <v>15</v>
      </c>
      <c r="B240" s="175" t="str">
        <f>$B$12</f>
        <v>Pflegekräfte, und -assistent/innen (1-jährig o. Arzthelferin)</v>
      </c>
      <c r="C240" s="333">
        <f>IF(ISNUMBER($I$54),$I$54,"Fehler !")</f>
        <v>49.879999999999995</v>
      </c>
      <c r="D240" s="275">
        <f>IF(ISNUMBER($D$78),$D$78,"kein Wert")</f>
        <v>0.08</v>
      </c>
      <c r="E240" s="262">
        <f>IF(ISBLANK($D$190),"",$D$190)</f>
        <v>0.02</v>
      </c>
      <c r="F240" s="192"/>
      <c r="G240" s="328">
        <f t="shared" ref="G240:G243" si="14">IF(ISNUMBER(C240),(C240*(1+D240))*E240,"")</f>
        <v>1.0774079999999999</v>
      </c>
      <c r="I240" s="329">
        <f>IF(ISNUMBER($C$78),$C$78*(1+$D$78),"")</f>
        <v>53.870399999999997</v>
      </c>
    </row>
    <row r="241" spans="1:9" s="140" customFormat="1" ht="32" customHeight="1">
      <c r="A241" s="178" t="s">
        <v>16</v>
      </c>
      <c r="B241" s="175" t="str">
        <f>$B$13</f>
        <v>Pflegeassistent/innen - "helferinnen" (in Pflege)</v>
      </c>
      <c r="C241" s="333">
        <f>IF(ISNUMBER($I$55),$I$55,"Fehler !")</f>
        <v>43.702641856191129</v>
      </c>
      <c r="D241" s="275">
        <f>IF(ISNUMBER($D$79),$D$79,"kein Wert")</f>
        <v>0.08</v>
      </c>
      <c r="E241" s="262">
        <f>IF(ISBLANK($D$191),"",$D$191)</f>
        <v>0.02</v>
      </c>
      <c r="F241" s="192"/>
      <c r="G241" s="328">
        <f t="shared" si="14"/>
        <v>0.9439770640937285</v>
      </c>
      <c r="I241" s="329">
        <f>IF(ISNUMBER($C$79),$C$79*(1+$D$79),"")</f>
        <v>47.198853204686422</v>
      </c>
    </row>
    <row r="242" spans="1:9" s="140" customFormat="1" ht="32" customHeight="1">
      <c r="A242" s="178" t="s">
        <v>17</v>
      </c>
      <c r="B242" s="175" t="str">
        <f>$B$14</f>
        <v>Hauswirtschaftskräfte</v>
      </c>
      <c r="C242" s="333">
        <f>IF(ISNUMBER($I$56),$I$56,"Fehler !")</f>
        <v>34.102451253481895</v>
      </c>
      <c r="D242" s="275">
        <f>IF(ISNUMBER($D$80),$D$80,"kein Wert")</f>
        <v>0.08</v>
      </c>
      <c r="E242" s="262">
        <f>IF(ISBLANK($D$192),"",$D$192)</f>
        <v>0.1</v>
      </c>
      <c r="F242" s="192"/>
      <c r="G242" s="328">
        <f t="shared" si="14"/>
        <v>3.6830647353760448</v>
      </c>
      <c r="I242" s="329">
        <f>IF(ISNUMBER($C$80),$C$80*(1+$D$80),"")</f>
        <v>36.830647353760448</v>
      </c>
    </row>
    <row r="243" spans="1:9" s="140" customFormat="1" ht="32" customHeight="1" thickBot="1">
      <c r="A243" s="179" t="s">
        <v>18</v>
      </c>
      <c r="B243" s="175" t="str">
        <f>$B$15</f>
        <v>Betreuungskräfte</v>
      </c>
      <c r="C243" s="334">
        <f>IF(ISNUMBER($I$57),$I$57,"Fehler !")</f>
        <v>36.955486903962395</v>
      </c>
      <c r="D243" s="276">
        <f>IF(ISNUMBER($D$81),$D$81,"kein Wert")</f>
        <v>0.12</v>
      </c>
      <c r="E243" s="263">
        <f>IF(ISBLANK($D$193),"",$D$193)</f>
        <v>0.81</v>
      </c>
      <c r="F243" s="192"/>
      <c r="G243" s="299">
        <f t="shared" si="14"/>
        <v>33.526017719274691</v>
      </c>
      <c r="I243" s="330">
        <f>IF(ISNUMBER($C$81),$C$81*(1+$D$81),"")</f>
        <v>41.390145332437889</v>
      </c>
    </row>
    <row r="244" spans="1:9" s="140" customFormat="1" ht="32" customHeight="1" thickTop="1" thickBot="1">
      <c r="A244" s="265" t="s">
        <v>24</v>
      </c>
      <c r="B244" s="405" t="str">
        <f>$B$34</f>
        <v>Overhead-Kosten für Leitung und Verwaltung</v>
      </c>
      <c r="C244" s="335">
        <f>IF(ISNUMBER($I$58),$I$58,"Fehler !")</f>
        <v>11.550000000000006</v>
      </c>
      <c r="D244" s="356">
        <f>IF(ISNUMBER($D$82),$D$82,"kein Wert")</f>
        <v>0.05</v>
      </c>
      <c r="E244" s="500" t="str">
        <f>E1</f>
        <v>C</v>
      </c>
      <c r="F244" s="500"/>
      <c r="G244" s="354">
        <f t="shared" ref="G244:G246" si="15">IF(ISNUMBER(C244),(C244*(1+D244)),"")</f>
        <v>12.127500000000007</v>
      </c>
      <c r="I244" s="336">
        <f>$G$82</f>
        <v>12.127500000000007</v>
      </c>
    </row>
    <row r="245" spans="1:9" s="140" customFormat="1" ht="32" customHeight="1" thickTop="1" thickBot="1">
      <c r="A245" s="265" t="s">
        <v>27</v>
      </c>
      <c r="B245" s="405" t="str">
        <f>$B$35</f>
        <v>Sachkosten (ohne investiven Anteil § 82.2 SGB XI)</v>
      </c>
      <c r="C245" s="335">
        <f>IF(ISNUMBER($I$59),$I$59,"Fehler !")</f>
        <v>4.3600000000000003</v>
      </c>
      <c r="D245" s="356">
        <f>IF(ISNUMBER($D$83),$D$83,"kein Wert")</f>
        <v>0.05</v>
      </c>
      <c r="E245" s="501"/>
      <c r="F245" s="501"/>
      <c r="G245" s="354">
        <f t="shared" si="15"/>
        <v>4.5780000000000003</v>
      </c>
      <c r="I245" s="336">
        <f>$G$83</f>
        <v>4.5780000000000003</v>
      </c>
    </row>
    <row r="246" spans="1:9" s="140" customFormat="1" ht="32" customHeight="1" thickTop="1" thickBot="1">
      <c r="A246" s="265" t="s">
        <v>32</v>
      </c>
      <c r="B246" s="405" t="str">
        <f>$B$36</f>
        <v>Kalkulatorische Kosten inkl. Gewinn</v>
      </c>
      <c r="C246" s="335">
        <f>IF(ISNUMBER($I$60),$I$60,"Fehler !")</f>
        <v>5.5</v>
      </c>
      <c r="D246" s="356">
        <f>IF(ISNUMBER($D$84),$D$84,"kein Wert")</f>
        <v>0</v>
      </c>
      <c r="E246" s="501"/>
      <c r="F246" s="501"/>
      <c r="G246" s="354">
        <f t="shared" si="15"/>
        <v>5.5</v>
      </c>
      <c r="I246" s="336">
        <f>$G$84</f>
        <v>5.5</v>
      </c>
    </row>
    <row r="247" spans="1:9" s="140" customFormat="1" ht="30" customHeight="1" thickTop="1">
      <c r="A247" s="453"/>
      <c r="B247" s="455" t="s">
        <v>103</v>
      </c>
      <c r="C247" s="502" t="str">
        <f>CONCATENATE("Berechnung für das Jahr ",F20+2)</f>
        <v>Berechnung für das Jahr 2025</v>
      </c>
      <c r="D247" s="502"/>
      <c r="E247" s="502"/>
      <c r="F247" s="266"/>
      <c r="G247" s="457">
        <f>SUM(G239:G246)</f>
        <v>64.576802518744472</v>
      </c>
    </row>
    <row r="248" spans="1:9" s="140" customFormat="1" ht="30" customHeight="1" thickBot="1">
      <c r="A248" s="454"/>
      <c r="B248" s="456"/>
      <c r="C248" s="503" t="str">
        <f>A236</f>
        <v>Betreuung</v>
      </c>
      <c r="D248" s="503"/>
      <c r="E248" s="267"/>
      <c r="F248" s="268"/>
      <c r="G248" s="458"/>
    </row>
    <row r="249" spans="1:9" s="51" customFormat="1" ht="12" customHeight="1">
      <c r="A249" s="277"/>
      <c r="B249" s="277"/>
      <c r="C249" s="277"/>
      <c r="D249" s="277"/>
      <c r="E249" s="277"/>
      <c r="F249" s="277"/>
      <c r="G249" s="278"/>
    </row>
    <row r="250" spans="1:9" s="51" customFormat="1">
      <c r="G250" s="279"/>
    </row>
    <row r="251" spans="1:9" s="51" customFormat="1">
      <c r="G251" s="279"/>
    </row>
    <row r="252" spans="1:9" s="51" customFormat="1">
      <c r="G252" s="279"/>
    </row>
    <row r="253" spans="1:9" s="51" customFormat="1">
      <c r="G253" s="279"/>
    </row>
    <row r="254" spans="1:9" s="51" customFormat="1">
      <c r="G254" s="279"/>
    </row>
    <row r="255" spans="1:9" s="51" customFormat="1">
      <c r="G255" s="279"/>
    </row>
    <row r="256" spans="1:9" s="51" customFormat="1">
      <c r="G256" s="279"/>
    </row>
    <row r="257" spans="7:7" s="51" customFormat="1">
      <c r="G257" s="279"/>
    </row>
    <row r="258" spans="7:7" s="51" customFormat="1">
      <c r="G258" s="279"/>
    </row>
    <row r="259" spans="7:7" s="51" customFormat="1">
      <c r="G259" s="279"/>
    </row>
    <row r="260" spans="7:7" s="51" customFormat="1">
      <c r="G260" s="279"/>
    </row>
    <row r="261" spans="7:7" s="51" customFormat="1">
      <c r="G261" s="279"/>
    </row>
    <row r="262" spans="7:7" s="51" customFormat="1">
      <c r="G262" s="279"/>
    </row>
    <row r="263" spans="7:7" s="51" customFormat="1">
      <c r="G263" s="279"/>
    </row>
    <row r="264" spans="7:7" s="51" customFormat="1">
      <c r="G264" s="279"/>
    </row>
    <row r="265" spans="7:7" s="51" customFormat="1">
      <c r="G265" s="279"/>
    </row>
    <row r="266" spans="7:7" s="51" customFormat="1">
      <c r="G266" s="279"/>
    </row>
    <row r="267" spans="7:7" s="51" customFormat="1">
      <c r="G267" s="279"/>
    </row>
    <row r="268" spans="7:7" s="51" customFormat="1">
      <c r="G268" s="279"/>
    </row>
    <row r="269" spans="7:7" s="51" customFormat="1">
      <c r="G269" s="279"/>
    </row>
    <row r="270" spans="7:7" s="51" customFormat="1">
      <c r="G270" s="279"/>
    </row>
    <row r="271" spans="7:7" s="51" customFormat="1">
      <c r="G271" s="279"/>
    </row>
    <row r="272" spans="7:7" s="51" customFormat="1">
      <c r="G272" s="279"/>
    </row>
    <row r="273" spans="7:7" s="51" customFormat="1">
      <c r="G273" s="279"/>
    </row>
    <row r="274" spans="7:7" s="51" customFormat="1">
      <c r="G274" s="279"/>
    </row>
    <row r="275" spans="7:7" s="51" customFormat="1">
      <c r="G275" s="279"/>
    </row>
    <row r="276" spans="7:7" s="51" customFormat="1">
      <c r="G276" s="279"/>
    </row>
    <row r="277" spans="7:7" s="51" customFormat="1">
      <c r="G277" s="279"/>
    </row>
    <row r="278" spans="7:7" s="51" customFormat="1">
      <c r="G278" s="279"/>
    </row>
    <row r="279" spans="7:7" s="51" customFormat="1">
      <c r="G279" s="279"/>
    </row>
    <row r="280" spans="7:7" s="51" customFormat="1">
      <c r="G280" s="279"/>
    </row>
    <row r="281" spans="7:7" s="51" customFormat="1">
      <c r="G281" s="279"/>
    </row>
    <row r="282" spans="7:7" s="51" customFormat="1">
      <c r="G282" s="279"/>
    </row>
    <row r="283" spans="7:7" s="51" customFormat="1">
      <c r="G283" s="279"/>
    </row>
    <row r="284" spans="7:7" s="51" customFormat="1">
      <c r="G284" s="279"/>
    </row>
    <row r="285" spans="7:7" s="51" customFormat="1">
      <c r="G285" s="279"/>
    </row>
    <row r="286" spans="7:7" s="51" customFormat="1">
      <c r="G286" s="279"/>
    </row>
    <row r="287" spans="7:7" s="51" customFormat="1">
      <c r="G287" s="279"/>
    </row>
    <row r="288" spans="7:7" s="51" customFormat="1">
      <c r="G288" s="279"/>
    </row>
    <row r="289" spans="7:7" s="51" customFormat="1">
      <c r="G289" s="279"/>
    </row>
    <row r="290" spans="7:7" s="51" customFormat="1">
      <c r="G290" s="279"/>
    </row>
    <row r="291" spans="7:7" s="51" customFormat="1">
      <c r="G291" s="279"/>
    </row>
    <row r="292" spans="7:7" s="51" customFormat="1">
      <c r="G292" s="279"/>
    </row>
    <row r="293" spans="7:7" s="51" customFormat="1">
      <c r="G293" s="279"/>
    </row>
    <row r="294" spans="7:7" s="51" customFormat="1">
      <c r="G294" s="279"/>
    </row>
    <row r="295" spans="7:7" s="51" customFormat="1">
      <c r="G295" s="279"/>
    </row>
    <row r="296" spans="7:7" s="51" customFormat="1">
      <c r="G296" s="279"/>
    </row>
    <row r="297" spans="7:7" s="51" customFormat="1">
      <c r="G297" s="279"/>
    </row>
    <row r="298" spans="7:7" s="51" customFormat="1">
      <c r="G298" s="279"/>
    </row>
    <row r="299" spans="7:7" s="51" customFormat="1">
      <c r="G299" s="279"/>
    </row>
    <row r="300" spans="7:7" s="51" customFormat="1">
      <c r="G300" s="279"/>
    </row>
    <row r="301" spans="7:7" s="51" customFormat="1">
      <c r="G301" s="279"/>
    </row>
    <row r="302" spans="7:7" s="51" customFormat="1">
      <c r="G302" s="279"/>
    </row>
    <row r="303" spans="7:7" s="51" customFormat="1">
      <c r="G303" s="279"/>
    </row>
    <row r="304" spans="7:7" s="51" customFormat="1">
      <c r="G304" s="279"/>
    </row>
    <row r="305" spans="7:7" s="51" customFormat="1">
      <c r="G305" s="279"/>
    </row>
    <row r="306" spans="7:7" s="51" customFormat="1">
      <c r="G306" s="279"/>
    </row>
    <row r="307" spans="7:7" s="51" customFormat="1">
      <c r="G307" s="279"/>
    </row>
    <row r="308" spans="7:7" s="51" customFormat="1">
      <c r="G308" s="279"/>
    </row>
    <row r="309" spans="7:7" s="51" customFormat="1">
      <c r="G309" s="279"/>
    </row>
    <row r="310" spans="7:7" s="51" customFormat="1">
      <c r="G310" s="279"/>
    </row>
    <row r="311" spans="7:7" s="51" customFormat="1">
      <c r="G311" s="279"/>
    </row>
    <row r="312" spans="7:7" s="51" customFormat="1">
      <c r="G312" s="279"/>
    </row>
    <row r="313" spans="7:7" s="51" customFormat="1">
      <c r="G313" s="279"/>
    </row>
    <row r="314" spans="7:7" s="51" customFormat="1">
      <c r="G314" s="279"/>
    </row>
    <row r="315" spans="7:7" s="51" customFormat="1">
      <c r="G315" s="279"/>
    </row>
    <row r="316" spans="7:7" s="51" customFormat="1">
      <c r="G316" s="279"/>
    </row>
    <row r="317" spans="7:7" s="51" customFormat="1">
      <c r="G317" s="279"/>
    </row>
    <row r="318" spans="7:7" s="51" customFormat="1">
      <c r="G318" s="279"/>
    </row>
    <row r="319" spans="7:7" s="51" customFormat="1">
      <c r="G319" s="279"/>
    </row>
    <row r="320" spans="7:7" s="51" customFormat="1">
      <c r="G320" s="279"/>
    </row>
    <row r="321" spans="7:7" s="51" customFormat="1">
      <c r="G321" s="279"/>
    </row>
    <row r="322" spans="7:7" s="51" customFormat="1">
      <c r="G322" s="279"/>
    </row>
    <row r="323" spans="7:7" s="51" customFormat="1">
      <c r="G323" s="279"/>
    </row>
    <row r="324" spans="7:7" s="51" customFormat="1">
      <c r="G324" s="279"/>
    </row>
    <row r="325" spans="7:7" s="51" customFormat="1">
      <c r="G325" s="279"/>
    </row>
    <row r="326" spans="7:7" s="51" customFormat="1">
      <c r="G326" s="279"/>
    </row>
    <row r="327" spans="7:7" s="51" customFormat="1">
      <c r="G327" s="279"/>
    </row>
    <row r="328" spans="7:7" s="51" customFormat="1">
      <c r="G328" s="279"/>
    </row>
    <row r="329" spans="7:7" s="51" customFormat="1">
      <c r="G329" s="279"/>
    </row>
    <row r="330" spans="7:7" s="51" customFormat="1">
      <c r="G330" s="279"/>
    </row>
    <row r="331" spans="7:7" s="51" customFormat="1">
      <c r="G331" s="279"/>
    </row>
    <row r="332" spans="7:7" s="51" customFormat="1">
      <c r="G332" s="279"/>
    </row>
    <row r="333" spans="7:7" s="51" customFormat="1">
      <c r="G333" s="279"/>
    </row>
    <row r="334" spans="7:7" s="51" customFormat="1">
      <c r="G334" s="279"/>
    </row>
    <row r="335" spans="7:7" s="51" customFormat="1">
      <c r="G335" s="279"/>
    </row>
    <row r="336" spans="7:7" s="51" customFormat="1">
      <c r="G336" s="279"/>
    </row>
    <row r="337" spans="7:7" s="51" customFormat="1">
      <c r="G337" s="279"/>
    </row>
    <row r="338" spans="7:7" s="51" customFormat="1">
      <c r="G338" s="279"/>
    </row>
    <row r="339" spans="7:7" s="51" customFormat="1">
      <c r="G339" s="279"/>
    </row>
    <row r="340" spans="7:7" s="51" customFormat="1">
      <c r="G340" s="279"/>
    </row>
    <row r="341" spans="7:7" s="51" customFormat="1">
      <c r="G341" s="279"/>
    </row>
    <row r="342" spans="7:7" s="51" customFormat="1">
      <c r="G342" s="279"/>
    </row>
    <row r="343" spans="7:7" s="51" customFormat="1">
      <c r="G343" s="279"/>
    </row>
    <row r="344" spans="7:7" s="51" customFormat="1">
      <c r="G344" s="279"/>
    </row>
    <row r="345" spans="7:7" s="51" customFormat="1">
      <c r="G345" s="279"/>
    </row>
    <row r="346" spans="7:7" s="51" customFormat="1">
      <c r="G346" s="279"/>
    </row>
    <row r="347" spans="7:7" s="51" customFormat="1">
      <c r="G347" s="279"/>
    </row>
    <row r="348" spans="7:7" s="51" customFormat="1">
      <c r="G348" s="279"/>
    </row>
    <row r="349" spans="7:7" s="51" customFormat="1">
      <c r="G349" s="279"/>
    </row>
    <row r="350" spans="7:7" s="51" customFormat="1">
      <c r="G350" s="279"/>
    </row>
    <row r="351" spans="7:7" s="51" customFormat="1">
      <c r="G351" s="279"/>
    </row>
    <row r="352" spans="7:7" s="51" customFormat="1">
      <c r="G352" s="279"/>
    </row>
    <row r="353" spans="7:7" s="51" customFormat="1">
      <c r="G353" s="279"/>
    </row>
    <row r="354" spans="7:7" s="51" customFormat="1">
      <c r="G354" s="279"/>
    </row>
    <row r="355" spans="7:7" s="51" customFormat="1">
      <c r="G355" s="279"/>
    </row>
    <row r="356" spans="7:7" s="51" customFormat="1">
      <c r="G356" s="279"/>
    </row>
    <row r="357" spans="7:7" s="51" customFormat="1">
      <c r="G357" s="279"/>
    </row>
    <row r="358" spans="7:7" s="51" customFormat="1">
      <c r="G358" s="279"/>
    </row>
    <row r="359" spans="7:7" s="51" customFormat="1">
      <c r="G359" s="279"/>
    </row>
    <row r="360" spans="7:7" s="51" customFormat="1">
      <c r="G360" s="279"/>
    </row>
    <row r="361" spans="7:7" s="51" customFormat="1">
      <c r="G361" s="279"/>
    </row>
    <row r="362" spans="7:7" s="51" customFormat="1">
      <c r="G362" s="279"/>
    </row>
    <row r="363" spans="7:7" s="51" customFormat="1">
      <c r="G363" s="279"/>
    </row>
    <row r="364" spans="7:7" s="51" customFormat="1">
      <c r="G364" s="279"/>
    </row>
    <row r="365" spans="7:7" s="51" customFormat="1">
      <c r="G365" s="279"/>
    </row>
    <row r="366" spans="7:7" s="51" customFormat="1">
      <c r="G366" s="279"/>
    </row>
    <row r="367" spans="7:7" s="51" customFormat="1">
      <c r="G367" s="279"/>
    </row>
    <row r="368" spans="7:7" s="51" customFormat="1">
      <c r="G368" s="279"/>
    </row>
    <row r="369" spans="7:7" s="51" customFormat="1">
      <c r="G369" s="279"/>
    </row>
    <row r="370" spans="7:7" s="51" customFormat="1">
      <c r="G370" s="279"/>
    </row>
    <row r="371" spans="7:7" s="51" customFormat="1">
      <c r="G371" s="279"/>
    </row>
    <row r="372" spans="7:7" s="51" customFormat="1">
      <c r="G372" s="279"/>
    </row>
    <row r="373" spans="7:7" s="51" customFormat="1">
      <c r="G373" s="279"/>
    </row>
    <row r="374" spans="7:7" s="51" customFormat="1">
      <c r="G374" s="279"/>
    </row>
    <row r="375" spans="7:7" s="51" customFormat="1">
      <c r="G375" s="279"/>
    </row>
    <row r="376" spans="7:7" s="51" customFormat="1">
      <c r="G376" s="279"/>
    </row>
    <row r="377" spans="7:7" s="51" customFormat="1">
      <c r="G377" s="279"/>
    </row>
    <row r="378" spans="7:7" s="51" customFormat="1">
      <c r="G378" s="279"/>
    </row>
    <row r="379" spans="7:7" s="51" customFormat="1">
      <c r="G379" s="279"/>
    </row>
    <row r="380" spans="7:7" s="51" customFormat="1">
      <c r="G380" s="279"/>
    </row>
    <row r="381" spans="7:7" s="51" customFormat="1">
      <c r="G381" s="279"/>
    </row>
    <row r="382" spans="7:7" s="51" customFormat="1">
      <c r="G382" s="279"/>
    </row>
    <row r="383" spans="7:7" s="51" customFormat="1">
      <c r="G383" s="279"/>
    </row>
    <row r="384" spans="7:7" s="51" customFormat="1">
      <c r="G384" s="279"/>
    </row>
    <row r="385" spans="7:7" s="51" customFormat="1">
      <c r="G385" s="279"/>
    </row>
    <row r="386" spans="7:7" s="51" customFormat="1">
      <c r="G386" s="279"/>
    </row>
    <row r="387" spans="7:7" s="51" customFormat="1">
      <c r="G387" s="279"/>
    </row>
    <row r="388" spans="7:7" s="51" customFormat="1">
      <c r="G388" s="279"/>
    </row>
    <row r="389" spans="7:7" s="51" customFormat="1">
      <c r="G389" s="279"/>
    </row>
    <row r="390" spans="7:7" s="51" customFormat="1">
      <c r="G390" s="279"/>
    </row>
    <row r="391" spans="7:7" s="51" customFormat="1">
      <c r="G391" s="279"/>
    </row>
    <row r="392" spans="7:7" s="51" customFormat="1">
      <c r="G392" s="279"/>
    </row>
    <row r="393" spans="7:7" s="51" customFormat="1">
      <c r="G393" s="279"/>
    </row>
    <row r="394" spans="7:7" s="51" customFormat="1">
      <c r="G394" s="279"/>
    </row>
    <row r="395" spans="7:7" s="51" customFormat="1">
      <c r="G395" s="279"/>
    </row>
    <row r="396" spans="7:7" s="51" customFormat="1">
      <c r="G396" s="279"/>
    </row>
    <row r="397" spans="7:7" s="51" customFormat="1">
      <c r="G397" s="279"/>
    </row>
    <row r="398" spans="7:7" s="51" customFormat="1">
      <c r="G398" s="279"/>
    </row>
    <row r="399" spans="7:7" s="51" customFormat="1">
      <c r="G399" s="279"/>
    </row>
    <row r="400" spans="7:7" s="51" customFormat="1">
      <c r="G400" s="279"/>
    </row>
    <row r="401" spans="7:7" s="51" customFormat="1">
      <c r="G401" s="279"/>
    </row>
    <row r="402" spans="7:7" s="51" customFormat="1">
      <c r="G402" s="279"/>
    </row>
    <row r="403" spans="7:7" s="51" customFormat="1">
      <c r="G403" s="279"/>
    </row>
    <row r="404" spans="7:7" s="51" customFormat="1">
      <c r="G404" s="279"/>
    </row>
    <row r="405" spans="7:7" s="51" customFormat="1">
      <c r="G405" s="279"/>
    </row>
    <row r="406" spans="7:7" s="51" customFormat="1">
      <c r="G406" s="279"/>
    </row>
    <row r="407" spans="7:7" s="51" customFormat="1">
      <c r="G407" s="279"/>
    </row>
    <row r="408" spans="7:7" s="51" customFormat="1">
      <c r="G408" s="279"/>
    </row>
    <row r="409" spans="7:7" s="51" customFormat="1">
      <c r="G409" s="279"/>
    </row>
    <row r="410" spans="7:7" s="51" customFormat="1">
      <c r="G410" s="279"/>
    </row>
    <row r="411" spans="7:7" s="51" customFormat="1">
      <c r="G411" s="279"/>
    </row>
    <row r="412" spans="7:7" s="51" customFormat="1">
      <c r="G412" s="279"/>
    </row>
    <row r="413" spans="7:7" s="51" customFormat="1">
      <c r="G413" s="279"/>
    </row>
    <row r="414" spans="7:7" s="51" customFormat="1">
      <c r="G414" s="279"/>
    </row>
    <row r="415" spans="7:7" s="51" customFormat="1">
      <c r="G415" s="279"/>
    </row>
    <row r="416" spans="7:7" s="51" customFormat="1">
      <c r="G416" s="279"/>
    </row>
    <row r="417" spans="7:7" s="51" customFormat="1">
      <c r="G417" s="279"/>
    </row>
    <row r="418" spans="7:7" s="51" customFormat="1">
      <c r="G418" s="279"/>
    </row>
    <row r="419" spans="7:7" s="51" customFormat="1">
      <c r="G419" s="279"/>
    </row>
    <row r="420" spans="7:7" s="51" customFormat="1">
      <c r="G420" s="279"/>
    </row>
    <row r="421" spans="7:7" s="51" customFormat="1">
      <c r="G421" s="279"/>
    </row>
    <row r="422" spans="7:7" s="51" customFormat="1">
      <c r="G422" s="279"/>
    </row>
    <row r="423" spans="7:7" s="51" customFormat="1">
      <c r="G423" s="279"/>
    </row>
    <row r="424" spans="7:7" s="51" customFormat="1">
      <c r="G424" s="279"/>
    </row>
    <row r="425" spans="7:7" s="51" customFormat="1">
      <c r="G425" s="279"/>
    </row>
    <row r="426" spans="7:7" s="51" customFormat="1">
      <c r="G426" s="279"/>
    </row>
    <row r="427" spans="7:7" s="51" customFormat="1">
      <c r="G427" s="279"/>
    </row>
    <row r="428" spans="7:7" s="51" customFormat="1">
      <c r="G428" s="279"/>
    </row>
    <row r="429" spans="7:7" s="51" customFormat="1">
      <c r="G429" s="279"/>
    </row>
    <row r="430" spans="7:7" s="51" customFormat="1">
      <c r="G430" s="279"/>
    </row>
    <row r="431" spans="7:7" s="51" customFormat="1">
      <c r="G431" s="279"/>
    </row>
    <row r="432" spans="7:7" s="51" customFormat="1">
      <c r="G432" s="279"/>
    </row>
    <row r="433" spans="7:7" s="51" customFormat="1">
      <c r="G433" s="279"/>
    </row>
    <row r="434" spans="7:7" s="51" customFormat="1">
      <c r="G434" s="279"/>
    </row>
    <row r="435" spans="7:7" s="51" customFormat="1">
      <c r="G435" s="279"/>
    </row>
    <row r="436" spans="7:7" s="51" customFormat="1">
      <c r="G436" s="279"/>
    </row>
    <row r="437" spans="7:7" s="51" customFormat="1">
      <c r="G437" s="279"/>
    </row>
    <row r="438" spans="7:7" s="51" customFormat="1">
      <c r="G438" s="279"/>
    </row>
    <row r="439" spans="7:7" s="51" customFormat="1">
      <c r="G439" s="279"/>
    </row>
    <row r="440" spans="7:7" s="51" customFormat="1">
      <c r="G440" s="279"/>
    </row>
    <row r="441" spans="7:7" s="51" customFormat="1">
      <c r="G441" s="279"/>
    </row>
    <row r="442" spans="7:7" s="51" customFormat="1">
      <c r="G442" s="279"/>
    </row>
    <row r="443" spans="7:7" s="51" customFormat="1">
      <c r="G443" s="279"/>
    </row>
    <row r="444" spans="7:7" s="51" customFormat="1">
      <c r="G444" s="279"/>
    </row>
    <row r="445" spans="7:7" s="51" customFormat="1">
      <c r="G445" s="279"/>
    </row>
    <row r="446" spans="7:7" s="51" customFormat="1">
      <c r="G446" s="279"/>
    </row>
    <row r="447" spans="7:7" s="51" customFormat="1">
      <c r="G447" s="279"/>
    </row>
    <row r="448" spans="7:7" s="51" customFormat="1">
      <c r="G448" s="279"/>
    </row>
    <row r="449" spans="7:7" s="51" customFormat="1">
      <c r="G449" s="279"/>
    </row>
    <row r="450" spans="7:7" s="51" customFormat="1">
      <c r="G450" s="279"/>
    </row>
    <row r="451" spans="7:7" s="51" customFormat="1">
      <c r="G451" s="279"/>
    </row>
    <row r="452" spans="7:7" s="51" customFormat="1">
      <c r="G452" s="279"/>
    </row>
    <row r="453" spans="7:7" s="51" customFormat="1">
      <c r="G453" s="279"/>
    </row>
    <row r="454" spans="7:7" s="51" customFormat="1">
      <c r="G454" s="279"/>
    </row>
    <row r="455" spans="7:7" s="51" customFormat="1">
      <c r="G455" s="279"/>
    </row>
    <row r="456" spans="7:7" s="51" customFormat="1">
      <c r="G456" s="279"/>
    </row>
    <row r="457" spans="7:7" s="51" customFormat="1">
      <c r="G457" s="279"/>
    </row>
    <row r="458" spans="7:7" s="51" customFormat="1">
      <c r="G458" s="279"/>
    </row>
    <row r="459" spans="7:7" s="51" customFormat="1">
      <c r="G459" s="279"/>
    </row>
    <row r="460" spans="7:7" s="51" customFormat="1">
      <c r="G460" s="279"/>
    </row>
    <row r="461" spans="7:7" s="51" customFormat="1">
      <c r="G461" s="279"/>
    </row>
    <row r="462" spans="7:7" s="51" customFormat="1">
      <c r="G462" s="279"/>
    </row>
    <row r="463" spans="7:7" s="51" customFormat="1">
      <c r="G463" s="279"/>
    </row>
    <row r="464" spans="7:7" s="51" customFormat="1">
      <c r="G464" s="279"/>
    </row>
    <row r="465" spans="7:7" s="51" customFormat="1">
      <c r="G465" s="279"/>
    </row>
    <row r="466" spans="7:7" s="51" customFormat="1">
      <c r="G466" s="279"/>
    </row>
    <row r="467" spans="7:7" s="51" customFormat="1">
      <c r="G467" s="279"/>
    </row>
    <row r="468" spans="7:7" s="51" customFormat="1">
      <c r="G468" s="279"/>
    </row>
    <row r="469" spans="7:7" s="51" customFormat="1">
      <c r="G469" s="279"/>
    </row>
    <row r="470" spans="7:7" s="51" customFormat="1">
      <c r="G470" s="279"/>
    </row>
    <row r="471" spans="7:7" s="51" customFormat="1">
      <c r="G471" s="279"/>
    </row>
    <row r="472" spans="7:7" s="51" customFormat="1">
      <c r="G472" s="279"/>
    </row>
    <row r="473" spans="7:7" s="51" customFormat="1">
      <c r="G473" s="279"/>
    </row>
    <row r="474" spans="7:7" s="51" customFormat="1">
      <c r="G474" s="279"/>
    </row>
    <row r="475" spans="7:7" s="51" customFormat="1">
      <c r="G475" s="279"/>
    </row>
    <row r="476" spans="7:7" s="51" customFormat="1">
      <c r="G476" s="279"/>
    </row>
    <row r="477" spans="7:7" s="51" customFormat="1">
      <c r="G477" s="279"/>
    </row>
    <row r="478" spans="7:7" s="51" customFormat="1">
      <c r="G478" s="279"/>
    </row>
    <row r="479" spans="7:7" s="51" customFormat="1">
      <c r="G479" s="279"/>
    </row>
    <row r="480" spans="7:7" s="51" customFormat="1">
      <c r="G480" s="279"/>
    </row>
    <row r="481" spans="7:7" s="51" customFormat="1">
      <c r="G481" s="279"/>
    </row>
    <row r="482" spans="7:7" s="51" customFormat="1">
      <c r="G482" s="279"/>
    </row>
    <row r="483" spans="7:7" s="51" customFormat="1">
      <c r="G483" s="279"/>
    </row>
    <row r="484" spans="7:7" s="51" customFormat="1">
      <c r="G484" s="279"/>
    </row>
    <row r="485" spans="7:7" s="51" customFormat="1">
      <c r="G485" s="279"/>
    </row>
    <row r="486" spans="7:7" s="51" customFormat="1">
      <c r="G486" s="279"/>
    </row>
    <row r="487" spans="7:7" s="51" customFormat="1">
      <c r="G487" s="279"/>
    </row>
    <row r="488" spans="7:7" s="51" customFormat="1">
      <c r="G488" s="279"/>
    </row>
    <row r="489" spans="7:7" s="51" customFormat="1">
      <c r="G489" s="279"/>
    </row>
    <row r="490" spans="7:7" s="51" customFormat="1">
      <c r="G490" s="279"/>
    </row>
    <row r="491" spans="7:7" s="51" customFormat="1">
      <c r="G491" s="279"/>
    </row>
    <row r="492" spans="7:7" s="51" customFormat="1">
      <c r="G492" s="279"/>
    </row>
    <row r="493" spans="7:7" s="51" customFormat="1">
      <c r="G493" s="279"/>
    </row>
    <row r="494" spans="7:7" s="51" customFormat="1">
      <c r="G494" s="279"/>
    </row>
    <row r="495" spans="7:7" s="51" customFormat="1">
      <c r="G495" s="279"/>
    </row>
    <row r="496" spans="7:7" s="51" customFormat="1">
      <c r="G496" s="279"/>
    </row>
    <row r="497" spans="7:7" s="51" customFormat="1">
      <c r="G497" s="279"/>
    </row>
    <row r="498" spans="7:7" s="51" customFormat="1">
      <c r="G498" s="279"/>
    </row>
    <row r="499" spans="7:7" s="51" customFormat="1">
      <c r="G499" s="279"/>
    </row>
    <row r="500" spans="7:7" s="51" customFormat="1">
      <c r="G500" s="279"/>
    </row>
    <row r="501" spans="7:7" s="51" customFormat="1">
      <c r="G501" s="279"/>
    </row>
    <row r="502" spans="7:7" s="51" customFormat="1">
      <c r="G502" s="279"/>
    </row>
    <row r="503" spans="7:7" s="51" customFormat="1">
      <c r="G503" s="279"/>
    </row>
    <row r="504" spans="7:7" s="51" customFormat="1">
      <c r="G504" s="279"/>
    </row>
    <row r="505" spans="7:7" s="51" customFormat="1">
      <c r="G505" s="279"/>
    </row>
    <row r="506" spans="7:7" s="51" customFormat="1">
      <c r="G506" s="279"/>
    </row>
    <row r="507" spans="7:7" s="51" customFormat="1">
      <c r="G507" s="279"/>
    </row>
    <row r="508" spans="7:7" s="51" customFormat="1">
      <c r="G508" s="279"/>
    </row>
    <row r="509" spans="7:7" s="51" customFormat="1">
      <c r="G509" s="279"/>
    </row>
    <row r="510" spans="7:7" s="51" customFormat="1">
      <c r="G510" s="279"/>
    </row>
    <row r="511" spans="7:7" s="51" customFormat="1">
      <c r="G511" s="279"/>
    </row>
    <row r="512" spans="7:7" s="51" customFormat="1">
      <c r="G512" s="279"/>
    </row>
    <row r="513" spans="7:7" s="51" customFormat="1">
      <c r="G513" s="279"/>
    </row>
    <row r="514" spans="7:7" s="51" customFormat="1">
      <c r="G514" s="279"/>
    </row>
    <row r="515" spans="7:7" s="51" customFormat="1">
      <c r="G515" s="279"/>
    </row>
    <row r="516" spans="7:7" s="51" customFormat="1">
      <c r="G516" s="279"/>
    </row>
    <row r="517" spans="7:7" s="51" customFormat="1">
      <c r="G517" s="279"/>
    </row>
    <row r="518" spans="7:7" s="51" customFormat="1">
      <c r="G518" s="279"/>
    </row>
    <row r="519" spans="7:7" s="51" customFormat="1">
      <c r="G519" s="279"/>
    </row>
    <row r="520" spans="7:7" s="51" customFormat="1">
      <c r="G520" s="279"/>
    </row>
    <row r="521" spans="7:7" s="51" customFormat="1">
      <c r="G521" s="279"/>
    </row>
    <row r="522" spans="7:7" s="51" customFormat="1">
      <c r="G522" s="279"/>
    </row>
    <row r="523" spans="7:7" s="51" customFormat="1">
      <c r="G523" s="279"/>
    </row>
    <row r="524" spans="7:7" s="51" customFormat="1">
      <c r="G524" s="279"/>
    </row>
    <row r="525" spans="7:7" s="51" customFormat="1">
      <c r="G525" s="279"/>
    </row>
    <row r="526" spans="7:7" s="51" customFormat="1">
      <c r="G526" s="279"/>
    </row>
    <row r="527" spans="7:7" s="51" customFormat="1">
      <c r="G527" s="279"/>
    </row>
    <row r="528" spans="7:7" s="51" customFormat="1">
      <c r="G528" s="279"/>
    </row>
    <row r="529" spans="7:7" s="51" customFormat="1">
      <c r="G529" s="279"/>
    </row>
    <row r="530" spans="7:7" s="51" customFormat="1">
      <c r="G530" s="279"/>
    </row>
    <row r="531" spans="7:7" s="51" customFormat="1">
      <c r="G531" s="279"/>
    </row>
    <row r="532" spans="7:7" s="51" customFormat="1">
      <c r="G532" s="279"/>
    </row>
    <row r="533" spans="7:7" s="51" customFormat="1">
      <c r="G533" s="279"/>
    </row>
    <row r="534" spans="7:7" s="51" customFormat="1">
      <c r="G534" s="279"/>
    </row>
    <row r="535" spans="7:7" s="51" customFormat="1">
      <c r="G535" s="279"/>
    </row>
    <row r="536" spans="7:7" s="51" customFormat="1">
      <c r="G536" s="279"/>
    </row>
    <row r="537" spans="7:7" s="51" customFormat="1">
      <c r="G537" s="279"/>
    </row>
    <row r="538" spans="7:7" s="51" customFormat="1">
      <c r="G538" s="279"/>
    </row>
    <row r="539" spans="7:7" s="51" customFormat="1">
      <c r="G539" s="279"/>
    </row>
    <row r="540" spans="7:7" s="51" customFormat="1">
      <c r="G540" s="279"/>
    </row>
    <row r="541" spans="7:7" s="51" customFormat="1">
      <c r="G541" s="279"/>
    </row>
    <row r="542" spans="7:7" s="51" customFormat="1">
      <c r="G542" s="279"/>
    </row>
    <row r="543" spans="7:7" s="51" customFormat="1">
      <c r="G543" s="279"/>
    </row>
    <row r="544" spans="7:7" s="51" customFormat="1">
      <c r="G544" s="279"/>
    </row>
    <row r="545" spans="7:7" s="51" customFormat="1">
      <c r="G545" s="279"/>
    </row>
    <row r="546" spans="7:7" s="51" customFormat="1">
      <c r="G546" s="279"/>
    </row>
    <row r="547" spans="7:7" s="51" customFormat="1">
      <c r="G547" s="279"/>
    </row>
    <row r="548" spans="7:7" s="51" customFormat="1">
      <c r="G548" s="279"/>
    </row>
    <row r="549" spans="7:7" s="51" customFormat="1">
      <c r="G549" s="279"/>
    </row>
    <row r="550" spans="7:7" s="51" customFormat="1">
      <c r="G550" s="279"/>
    </row>
    <row r="551" spans="7:7" s="51" customFormat="1">
      <c r="G551" s="279"/>
    </row>
    <row r="552" spans="7:7" s="51" customFormat="1">
      <c r="G552" s="279"/>
    </row>
    <row r="553" spans="7:7" s="51" customFormat="1">
      <c r="G553" s="279"/>
    </row>
    <row r="554" spans="7:7" s="51" customFormat="1">
      <c r="G554" s="279"/>
    </row>
    <row r="555" spans="7:7" s="51" customFormat="1">
      <c r="G555" s="279"/>
    </row>
    <row r="556" spans="7:7" s="51" customFormat="1">
      <c r="G556" s="279"/>
    </row>
    <row r="557" spans="7:7" s="51" customFormat="1">
      <c r="G557" s="279"/>
    </row>
    <row r="558" spans="7:7" s="51" customFormat="1">
      <c r="G558" s="279"/>
    </row>
    <row r="559" spans="7:7" s="51" customFormat="1">
      <c r="G559" s="279"/>
    </row>
    <row r="560" spans="7:7" s="51" customFormat="1">
      <c r="G560" s="279"/>
    </row>
    <row r="561" spans="7:7" s="51" customFormat="1">
      <c r="G561" s="279"/>
    </row>
    <row r="562" spans="7:7" s="51" customFormat="1">
      <c r="G562" s="279"/>
    </row>
    <row r="563" spans="7:7" s="51" customFormat="1">
      <c r="G563" s="279"/>
    </row>
    <row r="564" spans="7:7" s="51" customFormat="1">
      <c r="G564" s="279"/>
    </row>
    <row r="565" spans="7:7" s="51" customFormat="1">
      <c r="G565" s="279"/>
    </row>
    <row r="566" spans="7:7" s="51" customFormat="1">
      <c r="G566" s="279"/>
    </row>
    <row r="567" spans="7:7" s="51" customFormat="1">
      <c r="G567" s="279"/>
    </row>
    <row r="568" spans="7:7" s="51" customFormat="1">
      <c r="G568" s="279"/>
    </row>
    <row r="569" spans="7:7" s="51" customFormat="1">
      <c r="G569" s="279"/>
    </row>
    <row r="570" spans="7:7" s="51" customFormat="1">
      <c r="G570" s="279"/>
    </row>
    <row r="571" spans="7:7" s="51" customFormat="1">
      <c r="G571" s="279"/>
    </row>
    <row r="572" spans="7:7" s="51" customFormat="1">
      <c r="G572" s="279"/>
    </row>
    <row r="573" spans="7:7" s="51" customFormat="1">
      <c r="G573" s="279"/>
    </row>
    <row r="574" spans="7:7" s="51" customFormat="1">
      <c r="G574" s="279"/>
    </row>
    <row r="575" spans="7:7" s="51" customFormat="1">
      <c r="G575" s="279"/>
    </row>
    <row r="576" spans="7:7" s="51" customFormat="1">
      <c r="G576" s="279"/>
    </row>
    <row r="577" spans="7:7" s="51" customFormat="1">
      <c r="G577" s="279"/>
    </row>
    <row r="578" spans="7:7" s="51" customFormat="1">
      <c r="G578" s="279"/>
    </row>
    <row r="579" spans="7:7" s="51" customFormat="1">
      <c r="G579" s="279"/>
    </row>
    <row r="580" spans="7:7" s="51" customFormat="1">
      <c r="G580" s="279"/>
    </row>
    <row r="581" spans="7:7" s="51" customFormat="1">
      <c r="G581" s="279"/>
    </row>
    <row r="582" spans="7:7" s="51" customFormat="1">
      <c r="G582" s="279"/>
    </row>
    <row r="583" spans="7:7" s="51" customFormat="1">
      <c r="G583" s="279"/>
    </row>
    <row r="584" spans="7:7" s="51" customFormat="1">
      <c r="G584" s="279"/>
    </row>
    <row r="585" spans="7:7" s="51" customFormat="1">
      <c r="G585" s="279"/>
    </row>
    <row r="586" spans="7:7" s="51" customFormat="1">
      <c r="G586" s="279"/>
    </row>
    <row r="587" spans="7:7" s="51" customFormat="1">
      <c r="G587" s="279"/>
    </row>
    <row r="588" spans="7:7" s="51" customFormat="1">
      <c r="G588" s="279"/>
    </row>
    <row r="589" spans="7:7" s="51" customFormat="1">
      <c r="G589" s="279"/>
    </row>
    <row r="590" spans="7:7" s="51" customFormat="1">
      <c r="G590" s="279"/>
    </row>
    <row r="591" spans="7:7" s="51" customFormat="1">
      <c r="G591" s="279"/>
    </row>
    <row r="592" spans="7:7" s="51" customFormat="1">
      <c r="G592" s="279"/>
    </row>
    <row r="593" spans="7:7" s="51" customFormat="1">
      <c r="G593" s="279"/>
    </row>
    <row r="594" spans="7:7" s="51" customFormat="1">
      <c r="G594" s="279"/>
    </row>
    <row r="595" spans="7:7" s="51" customFormat="1">
      <c r="G595" s="279"/>
    </row>
    <row r="596" spans="7:7" s="51" customFormat="1">
      <c r="G596" s="279"/>
    </row>
    <row r="597" spans="7:7" s="51" customFormat="1">
      <c r="G597" s="279"/>
    </row>
    <row r="598" spans="7:7" s="51" customFormat="1">
      <c r="G598" s="279"/>
    </row>
    <row r="599" spans="7:7" s="51" customFormat="1">
      <c r="G599" s="279"/>
    </row>
    <row r="600" spans="7:7" s="51" customFormat="1">
      <c r="G600" s="279"/>
    </row>
    <row r="601" spans="7:7" s="51" customFormat="1">
      <c r="G601" s="279"/>
    </row>
    <row r="602" spans="7:7" s="51" customFormat="1">
      <c r="G602" s="279"/>
    </row>
    <row r="603" spans="7:7" s="51" customFormat="1">
      <c r="G603" s="279"/>
    </row>
    <row r="604" spans="7:7" s="51" customFormat="1">
      <c r="G604" s="279"/>
    </row>
    <row r="605" spans="7:7" s="51" customFormat="1">
      <c r="G605" s="279"/>
    </row>
    <row r="606" spans="7:7" s="51" customFormat="1">
      <c r="G606" s="279"/>
    </row>
    <row r="607" spans="7:7" s="51" customFormat="1">
      <c r="G607" s="279"/>
    </row>
    <row r="608" spans="7:7" s="51" customFormat="1">
      <c r="G608" s="279"/>
    </row>
    <row r="609" spans="7:7" s="51" customFormat="1">
      <c r="G609" s="279"/>
    </row>
    <row r="610" spans="7:7" s="51" customFormat="1">
      <c r="G610" s="279"/>
    </row>
    <row r="611" spans="7:7" s="51" customFormat="1">
      <c r="G611" s="279"/>
    </row>
    <row r="612" spans="7:7" s="51" customFormat="1">
      <c r="G612" s="279"/>
    </row>
    <row r="613" spans="7:7" s="51" customFormat="1">
      <c r="G613" s="279"/>
    </row>
    <row r="614" spans="7:7" s="51" customFormat="1">
      <c r="G614" s="279"/>
    </row>
    <row r="615" spans="7:7" s="51" customFormat="1">
      <c r="G615" s="279"/>
    </row>
    <row r="616" spans="7:7" s="51" customFormat="1">
      <c r="G616" s="279"/>
    </row>
    <row r="617" spans="7:7" s="51" customFormat="1">
      <c r="G617" s="279"/>
    </row>
    <row r="618" spans="7:7" s="51" customFormat="1">
      <c r="G618" s="279"/>
    </row>
    <row r="619" spans="7:7" s="51" customFormat="1">
      <c r="G619" s="279"/>
    </row>
    <row r="620" spans="7:7" s="51" customFormat="1">
      <c r="G620" s="279"/>
    </row>
    <row r="621" spans="7:7" s="51" customFormat="1">
      <c r="G621" s="279"/>
    </row>
    <row r="622" spans="7:7" s="51" customFormat="1">
      <c r="G622" s="279"/>
    </row>
    <row r="623" spans="7:7" s="51" customFormat="1">
      <c r="G623" s="279"/>
    </row>
    <row r="624" spans="7:7" s="51" customFormat="1">
      <c r="G624" s="279"/>
    </row>
    <row r="625" spans="7:7" s="51" customFormat="1">
      <c r="G625" s="279"/>
    </row>
    <row r="626" spans="7:7" s="51" customFormat="1">
      <c r="G626" s="279"/>
    </row>
    <row r="627" spans="7:7" s="51" customFormat="1">
      <c r="G627" s="279"/>
    </row>
    <row r="628" spans="7:7" s="51" customFormat="1">
      <c r="G628" s="279"/>
    </row>
    <row r="629" spans="7:7" s="51" customFormat="1">
      <c r="G629" s="279"/>
    </row>
    <row r="630" spans="7:7" s="51" customFormat="1">
      <c r="G630" s="279"/>
    </row>
    <row r="631" spans="7:7" s="51" customFormat="1">
      <c r="G631" s="279"/>
    </row>
    <row r="632" spans="7:7" s="51" customFormat="1">
      <c r="G632" s="279"/>
    </row>
    <row r="633" spans="7:7" s="51" customFormat="1">
      <c r="G633" s="279"/>
    </row>
    <row r="634" spans="7:7" s="51" customFormat="1">
      <c r="G634" s="279"/>
    </row>
    <row r="635" spans="7:7" s="51" customFormat="1">
      <c r="G635" s="279"/>
    </row>
    <row r="636" spans="7:7" s="51" customFormat="1">
      <c r="G636" s="279"/>
    </row>
    <row r="637" spans="7:7" s="51" customFormat="1">
      <c r="G637" s="279"/>
    </row>
    <row r="638" spans="7:7" s="51" customFormat="1">
      <c r="G638" s="279"/>
    </row>
    <row r="639" spans="7:7" s="51" customFormat="1">
      <c r="G639" s="279"/>
    </row>
    <row r="640" spans="7:7" s="51" customFormat="1">
      <c r="G640" s="279"/>
    </row>
    <row r="641" spans="7:7" s="51" customFormat="1">
      <c r="G641" s="279"/>
    </row>
    <row r="642" spans="7:7" s="51" customFormat="1">
      <c r="G642" s="279"/>
    </row>
    <row r="643" spans="7:7" s="51" customFormat="1">
      <c r="G643" s="279"/>
    </row>
    <row r="644" spans="7:7" s="51" customFormat="1">
      <c r="G644" s="279"/>
    </row>
    <row r="645" spans="7:7" s="51" customFormat="1">
      <c r="G645" s="279"/>
    </row>
    <row r="646" spans="7:7" s="51" customFormat="1">
      <c r="G646" s="279"/>
    </row>
    <row r="647" spans="7:7" s="51" customFormat="1">
      <c r="G647" s="279"/>
    </row>
    <row r="648" spans="7:7" s="51" customFormat="1">
      <c r="G648" s="279"/>
    </row>
    <row r="649" spans="7:7" s="51" customFormat="1">
      <c r="G649" s="279"/>
    </row>
    <row r="650" spans="7:7" s="51" customFormat="1">
      <c r="G650" s="279"/>
    </row>
    <row r="651" spans="7:7" s="51" customFormat="1">
      <c r="G651" s="279"/>
    </row>
    <row r="652" spans="7:7" s="51" customFormat="1">
      <c r="G652" s="279"/>
    </row>
    <row r="653" spans="7:7" s="51" customFormat="1">
      <c r="G653" s="279"/>
    </row>
    <row r="654" spans="7:7" s="51" customFormat="1">
      <c r="G654" s="279"/>
    </row>
    <row r="655" spans="7:7" s="51" customFormat="1">
      <c r="G655" s="279"/>
    </row>
    <row r="656" spans="7:7" s="51" customFormat="1">
      <c r="G656" s="279"/>
    </row>
    <row r="657" spans="7:7" s="51" customFormat="1">
      <c r="G657" s="279"/>
    </row>
    <row r="658" spans="7:7" s="51" customFormat="1">
      <c r="G658" s="279"/>
    </row>
    <row r="659" spans="7:7" s="51" customFormat="1">
      <c r="G659" s="279"/>
    </row>
    <row r="660" spans="7:7" s="51" customFormat="1">
      <c r="G660" s="279"/>
    </row>
    <row r="661" spans="7:7" s="51" customFormat="1">
      <c r="G661" s="279"/>
    </row>
    <row r="662" spans="7:7" s="51" customFormat="1">
      <c r="G662" s="279"/>
    </row>
    <row r="663" spans="7:7" s="51" customFormat="1">
      <c r="G663" s="279"/>
    </row>
    <row r="664" spans="7:7" s="51" customFormat="1">
      <c r="G664" s="279"/>
    </row>
    <row r="665" spans="7:7" s="51" customFormat="1">
      <c r="G665" s="279"/>
    </row>
    <row r="666" spans="7:7" s="51" customFormat="1">
      <c r="G666" s="279"/>
    </row>
    <row r="667" spans="7:7" s="51" customFormat="1">
      <c r="G667" s="279"/>
    </row>
    <row r="668" spans="7:7" s="51" customFormat="1">
      <c r="G668" s="279"/>
    </row>
    <row r="669" spans="7:7" s="51" customFormat="1">
      <c r="G669" s="279"/>
    </row>
    <row r="670" spans="7:7" s="51" customFormat="1">
      <c r="G670" s="279"/>
    </row>
    <row r="671" spans="7:7" s="51" customFormat="1">
      <c r="G671" s="279"/>
    </row>
    <row r="672" spans="7:7" s="51" customFormat="1">
      <c r="G672" s="279"/>
    </row>
    <row r="673" spans="7:7" s="51" customFormat="1">
      <c r="G673" s="279"/>
    </row>
    <row r="674" spans="7:7" s="51" customFormat="1">
      <c r="G674" s="279"/>
    </row>
    <row r="675" spans="7:7" s="51" customFormat="1">
      <c r="G675" s="279"/>
    </row>
    <row r="676" spans="7:7" s="51" customFormat="1">
      <c r="G676" s="279"/>
    </row>
    <row r="677" spans="7:7" s="51" customFormat="1">
      <c r="G677" s="279"/>
    </row>
    <row r="678" spans="7:7" s="51" customFormat="1">
      <c r="G678" s="279"/>
    </row>
    <row r="679" spans="7:7" s="51" customFormat="1">
      <c r="G679" s="279"/>
    </row>
    <row r="680" spans="7:7" s="51" customFormat="1">
      <c r="G680" s="279"/>
    </row>
    <row r="681" spans="7:7" s="51" customFormat="1">
      <c r="G681" s="279"/>
    </row>
    <row r="682" spans="7:7" s="51" customFormat="1">
      <c r="G682" s="279"/>
    </row>
    <row r="683" spans="7:7" s="51" customFormat="1">
      <c r="G683" s="279"/>
    </row>
    <row r="684" spans="7:7" s="51" customFormat="1">
      <c r="G684" s="279"/>
    </row>
    <row r="685" spans="7:7" s="51" customFormat="1">
      <c r="G685" s="279"/>
    </row>
    <row r="686" spans="7:7" s="51" customFormat="1">
      <c r="G686" s="279"/>
    </row>
    <row r="687" spans="7:7" s="51" customFormat="1">
      <c r="G687" s="279"/>
    </row>
    <row r="688" spans="7:7" s="51" customFormat="1">
      <c r="G688" s="279"/>
    </row>
    <row r="689" spans="7:7" s="51" customFormat="1">
      <c r="G689" s="279"/>
    </row>
    <row r="690" spans="7:7" s="51" customFormat="1">
      <c r="G690" s="279"/>
    </row>
    <row r="691" spans="7:7" s="51" customFormat="1">
      <c r="G691" s="279"/>
    </row>
    <row r="692" spans="7:7" s="51" customFormat="1">
      <c r="G692" s="279"/>
    </row>
    <row r="693" spans="7:7" s="51" customFormat="1">
      <c r="G693" s="279"/>
    </row>
    <row r="694" spans="7:7" s="51" customFormat="1">
      <c r="G694" s="279"/>
    </row>
    <row r="695" spans="7:7" s="51" customFormat="1">
      <c r="G695" s="279"/>
    </row>
    <row r="696" spans="7:7" s="51" customFormat="1">
      <c r="G696" s="279"/>
    </row>
    <row r="697" spans="7:7" s="51" customFormat="1">
      <c r="G697" s="279"/>
    </row>
    <row r="698" spans="7:7" s="51" customFormat="1">
      <c r="G698" s="279"/>
    </row>
    <row r="699" spans="7:7" s="51" customFormat="1">
      <c r="G699" s="279"/>
    </row>
    <row r="700" spans="7:7" s="51" customFormat="1">
      <c r="G700" s="279"/>
    </row>
    <row r="701" spans="7:7" s="51" customFormat="1">
      <c r="G701" s="279"/>
    </row>
    <row r="702" spans="7:7" s="51" customFormat="1">
      <c r="G702" s="279"/>
    </row>
    <row r="703" spans="7:7" s="51" customFormat="1">
      <c r="G703" s="279"/>
    </row>
    <row r="704" spans="7:7" s="51" customFormat="1">
      <c r="G704" s="279"/>
    </row>
    <row r="705" spans="7:7" s="51" customFormat="1">
      <c r="G705" s="279"/>
    </row>
    <row r="706" spans="7:7" s="51" customFormat="1">
      <c r="G706" s="279"/>
    </row>
    <row r="707" spans="7:7" s="51" customFormat="1">
      <c r="G707" s="279"/>
    </row>
    <row r="708" spans="7:7" s="51" customFormat="1">
      <c r="G708" s="279"/>
    </row>
    <row r="709" spans="7:7" s="51" customFormat="1">
      <c r="G709" s="279"/>
    </row>
    <row r="710" spans="7:7" s="51" customFormat="1">
      <c r="G710" s="279"/>
    </row>
    <row r="711" spans="7:7" s="51" customFormat="1">
      <c r="G711" s="279"/>
    </row>
    <row r="712" spans="7:7" s="51" customFormat="1">
      <c r="G712" s="279"/>
    </row>
    <row r="713" spans="7:7" s="51" customFormat="1">
      <c r="G713" s="279"/>
    </row>
    <row r="714" spans="7:7" s="51" customFormat="1">
      <c r="G714" s="279"/>
    </row>
    <row r="715" spans="7:7" s="51" customFormat="1">
      <c r="G715" s="279"/>
    </row>
    <row r="716" spans="7:7" s="51" customFormat="1">
      <c r="G716" s="279"/>
    </row>
    <row r="717" spans="7:7" s="51" customFormat="1">
      <c r="G717" s="279"/>
    </row>
    <row r="718" spans="7:7" s="51" customFormat="1">
      <c r="G718" s="279"/>
    </row>
    <row r="719" spans="7:7" s="51" customFormat="1">
      <c r="G719" s="279"/>
    </row>
    <row r="720" spans="7:7" s="51" customFormat="1">
      <c r="G720" s="279"/>
    </row>
    <row r="721" spans="7:7" s="51" customFormat="1">
      <c r="G721" s="279"/>
    </row>
    <row r="722" spans="7:7" s="51" customFormat="1">
      <c r="G722" s="279"/>
    </row>
    <row r="723" spans="7:7" s="51" customFormat="1">
      <c r="G723" s="279"/>
    </row>
    <row r="724" spans="7:7" s="51" customFormat="1">
      <c r="G724" s="279"/>
    </row>
    <row r="725" spans="7:7" s="51" customFormat="1">
      <c r="G725" s="279"/>
    </row>
    <row r="726" spans="7:7" s="51" customFormat="1">
      <c r="G726" s="279"/>
    </row>
    <row r="727" spans="7:7" s="51" customFormat="1">
      <c r="G727" s="279"/>
    </row>
    <row r="728" spans="7:7" s="51" customFormat="1">
      <c r="G728" s="279"/>
    </row>
    <row r="729" spans="7:7" s="51" customFormat="1">
      <c r="G729" s="279"/>
    </row>
    <row r="730" spans="7:7" s="51" customFormat="1">
      <c r="G730" s="279"/>
    </row>
    <row r="731" spans="7:7" s="51" customFormat="1">
      <c r="G731" s="279"/>
    </row>
    <row r="732" spans="7:7" s="51" customFormat="1">
      <c r="G732" s="279"/>
    </row>
    <row r="733" spans="7:7" s="51" customFormat="1">
      <c r="G733" s="279"/>
    </row>
    <row r="734" spans="7:7" s="51" customFormat="1">
      <c r="G734" s="279"/>
    </row>
    <row r="735" spans="7:7" s="51" customFormat="1">
      <c r="G735" s="279"/>
    </row>
    <row r="736" spans="7:7" s="51" customFormat="1">
      <c r="G736" s="279"/>
    </row>
    <row r="737" spans="7:7" s="51" customFormat="1">
      <c r="G737" s="279"/>
    </row>
    <row r="738" spans="7:7" s="51" customFormat="1">
      <c r="G738" s="279"/>
    </row>
    <row r="739" spans="7:7" s="51" customFormat="1">
      <c r="G739" s="279"/>
    </row>
    <row r="740" spans="7:7" s="51" customFormat="1">
      <c r="G740" s="279"/>
    </row>
    <row r="741" spans="7:7" s="51" customFormat="1">
      <c r="G741" s="279"/>
    </row>
    <row r="742" spans="7:7" s="51" customFormat="1">
      <c r="G742" s="279"/>
    </row>
    <row r="743" spans="7:7" s="51" customFormat="1">
      <c r="G743" s="279"/>
    </row>
    <row r="744" spans="7:7" s="51" customFormat="1">
      <c r="G744" s="279"/>
    </row>
    <row r="745" spans="7:7" s="51" customFormat="1">
      <c r="G745" s="279"/>
    </row>
    <row r="746" spans="7:7" s="51" customFormat="1">
      <c r="G746" s="279"/>
    </row>
    <row r="747" spans="7:7" s="51" customFormat="1">
      <c r="G747" s="279"/>
    </row>
    <row r="748" spans="7:7" s="51" customFormat="1">
      <c r="G748" s="279"/>
    </row>
    <row r="749" spans="7:7" s="51" customFormat="1">
      <c r="G749" s="279"/>
    </row>
    <row r="750" spans="7:7" s="51" customFormat="1">
      <c r="G750" s="279"/>
    </row>
    <row r="751" spans="7:7" s="51" customFormat="1">
      <c r="G751" s="279"/>
    </row>
    <row r="752" spans="7:7" s="51" customFormat="1">
      <c r="G752" s="279"/>
    </row>
    <row r="753" spans="7:7" s="51" customFormat="1">
      <c r="G753" s="279"/>
    </row>
    <row r="754" spans="7:7" s="51" customFormat="1">
      <c r="G754" s="279"/>
    </row>
    <row r="755" spans="7:7" s="51" customFormat="1">
      <c r="G755" s="279"/>
    </row>
    <row r="756" spans="7:7" s="51" customFormat="1">
      <c r="G756" s="279"/>
    </row>
    <row r="757" spans="7:7" s="51" customFormat="1">
      <c r="G757" s="279"/>
    </row>
    <row r="758" spans="7:7" s="51" customFormat="1">
      <c r="G758" s="279"/>
    </row>
    <row r="759" spans="7:7" s="51" customFormat="1">
      <c r="G759" s="279"/>
    </row>
    <row r="760" spans="7:7" s="51" customFormat="1">
      <c r="G760" s="279"/>
    </row>
    <row r="761" spans="7:7" s="51" customFormat="1">
      <c r="G761" s="279"/>
    </row>
    <row r="762" spans="7:7" s="51" customFormat="1">
      <c r="G762" s="279"/>
    </row>
    <row r="763" spans="7:7" s="51" customFormat="1">
      <c r="G763" s="279"/>
    </row>
    <row r="764" spans="7:7" s="51" customFormat="1">
      <c r="G764" s="279"/>
    </row>
    <row r="765" spans="7:7" s="51" customFormat="1">
      <c r="G765" s="279"/>
    </row>
    <row r="766" spans="7:7" s="51" customFormat="1">
      <c r="G766" s="279"/>
    </row>
    <row r="767" spans="7:7" s="51" customFormat="1">
      <c r="G767" s="279"/>
    </row>
    <row r="768" spans="7:7" s="51" customFormat="1">
      <c r="G768" s="279"/>
    </row>
    <row r="769" spans="7:7" s="51" customFormat="1">
      <c r="G769" s="279"/>
    </row>
    <row r="770" spans="7:7" s="51" customFormat="1">
      <c r="G770" s="279"/>
    </row>
    <row r="771" spans="7:7" s="51" customFormat="1">
      <c r="G771" s="279"/>
    </row>
    <row r="772" spans="7:7" s="51" customFormat="1">
      <c r="G772" s="279"/>
    </row>
    <row r="773" spans="7:7" s="51" customFormat="1">
      <c r="G773" s="279"/>
    </row>
    <row r="774" spans="7:7" s="51" customFormat="1">
      <c r="G774" s="279"/>
    </row>
    <row r="775" spans="7:7" s="51" customFormat="1">
      <c r="G775" s="279"/>
    </row>
    <row r="776" spans="7:7" s="51" customFormat="1">
      <c r="G776" s="279"/>
    </row>
    <row r="777" spans="7:7" s="51" customFormat="1">
      <c r="G777" s="279"/>
    </row>
    <row r="778" spans="7:7" s="51" customFormat="1">
      <c r="G778" s="279"/>
    </row>
    <row r="779" spans="7:7" s="51" customFormat="1">
      <c r="G779" s="279"/>
    </row>
    <row r="780" spans="7:7" s="51" customFormat="1">
      <c r="G780" s="279"/>
    </row>
    <row r="781" spans="7:7" s="51" customFormat="1">
      <c r="G781" s="279"/>
    </row>
    <row r="782" spans="7:7" s="51" customFormat="1">
      <c r="G782" s="279"/>
    </row>
    <row r="783" spans="7:7" s="51" customFormat="1">
      <c r="G783" s="279"/>
    </row>
    <row r="784" spans="7:7" s="51" customFormat="1">
      <c r="G784" s="279"/>
    </row>
    <row r="785" spans="7:7" s="51" customFormat="1">
      <c r="G785" s="279"/>
    </row>
    <row r="786" spans="7:7" s="51" customFormat="1">
      <c r="G786" s="279"/>
    </row>
    <row r="787" spans="7:7" s="51" customFormat="1">
      <c r="G787" s="279"/>
    </row>
    <row r="788" spans="7:7" s="51" customFormat="1">
      <c r="G788" s="279"/>
    </row>
    <row r="789" spans="7:7" s="51" customFormat="1">
      <c r="G789" s="279"/>
    </row>
    <row r="790" spans="7:7" s="51" customFormat="1">
      <c r="G790" s="279"/>
    </row>
    <row r="791" spans="7:7" s="51" customFormat="1">
      <c r="G791" s="279"/>
    </row>
    <row r="792" spans="7:7" s="51" customFormat="1">
      <c r="G792" s="279"/>
    </row>
    <row r="793" spans="7:7" s="51" customFormat="1">
      <c r="G793" s="279"/>
    </row>
    <row r="794" spans="7:7" s="51" customFormat="1">
      <c r="G794" s="279"/>
    </row>
    <row r="795" spans="7:7" s="51" customFormat="1">
      <c r="G795" s="279"/>
    </row>
    <row r="796" spans="7:7" s="51" customFormat="1">
      <c r="G796" s="279"/>
    </row>
    <row r="797" spans="7:7" s="51" customFormat="1">
      <c r="G797" s="279"/>
    </row>
    <row r="798" spans="7:7" s="51" customFormat="1">
      <c r="G798" s="279"/>
    </row>
    <row r="799" spans="7:7" s="51" customFormat="1">
      <c r="G799" s="279"/>
    </row>
    <row r="800" spans="7:7" s="51" customFormat="1">
      <c r="G800" s="279"/>
    </row>
    <row r="801" spans="7:7" s="51" customFormat="1">
      <c r="G801" s="279"/>
    </row>
    <row r="802" spans="7:7" s="51" customFormat="1">
      <c r="G802" s="279"/>
    </row>
    <row r="803" spans="7:7" s="51" customFormat="1">
      <c r="G803" s="279"/>
    </row>
    <row r="804" spans="7:7" s="51" customFormat="1">
      <c r="G804" s="279"/>
    </row>
    <row r="805" spans="7:7" s="51" customFormat="1">
      <c r="G805" s="279"/>
    </row>
    <row r="806" spans="7:7" s="51" customFormat="1">
      <c r="G806" s="279"/>
    </row>
    <row r="807" spans="7:7" s="51" customFormat="1">
      <c r="G807" s="279"/>
    </row>
    <row r="808" spans="7:7" s="51" customFormat="1">
      <c r="G808" s="279"/>
    </row>
    <row r="809" spans="7:7" s="51" customFormat="1">
      <c r="G809" s="279"/>
    </row>
    <row r="810" spans="7:7" s="51" customFormat="1">
      <c r="G810" s="279"/>
    </row>
    <row r="811" spans="7:7" s="51" customFormat="1">
      <c r="G811" s="279"/>
    </row>
    <row r="812" spans="7:7" s="51" customFormat="1">
      <c r="G812" s="279"/>
    </row>
    <row r="813" spans="7:7" s="51" customFormat="1">
      <c r="G813" s="279"/>
    </row>
    <row r="814" spans="7:7" s="51" customFormat="1">
      <c r="G814" s="279"/>
    </row>
    <row r="815" spans="7:7" s="51" customFormat="1">
      <c r="G815" s="279"/>
    </row>
    <row r="816" spans="7:7" s="51" customFormat="1">
      <c r="G816" s="279"/>
    </row>
    <row r="817" spans="7:7" s="51" customFormat="1">
      <c r="G817" s="279"/>
    </row>
    <row r="818" spans="7:7" s="51" customFormat="1">
      <c r="G818" s="279"/>
    </row>
    <row r="819" spans="7:7" s="51" customFormat="1">
      <c r="G819" s="279"/>
    </row>
    <row r="820" spans="7:7" s="51" customFormat="1">
      <c r="G820" s="279"/>
    </row>
    <row r="821" spans="7:7" s="51" customFormat="1">
      <c r="G821" s="279"/>
    </row>
    <row r="822" spans="7:7" s="51" customFormat="1">
      <c r="G822" s="279"/>
    </row>
    <row r="823" spans="7:7" s="51" customFormat="1">
      <c r="G823" s="279"/>
    </row>
    <row r="824" spans="7:7" s="51" customFormat="1">
      <c r="G824" s="279"/>
    </row>
    <row r="825" spans="7:7" s="51" customFormat="1">
      <c r="G825" s="279"/>
    </row>
    <row r="826" spans="7:7" s="51" customFormat="1">
      <c r="G826" s="279"/>
    </row>
    <row r="827" spans="7:7" s="51" customFormat="1">
      <c r="G827" s="279"/>
    </row>
    <row r="828" spans="7:7" s="51" customFormat="1">
      <c r="G828" s="279"/>
    </row>
    <row r="829" spans="7:7" s="51" customFormat="1">
      <c r="G829" s="279"/>
    </row>
    <row r="830" spans="7:7" s="51" customFormat="1">
      <c r="G830" s="279"/>
    </row>
    <row r="831" spans="7:7" s="51" customFormat="1">
      <c r="G831" s="279"/>
    </row>
    <row r="832" spans="7:7" s="51" customFormat="1">
      <c r="G832" s="279"/>
    </row>
    <row r="833" spans="7:7" s="51" customFormat="1">
      <c r="G833" s="279"/>
    </row>
    <row r="834" spans="7:7" s="51" customFormat="1">
      <c r="G834" s="279"/>
    </row>
    <row r="835" spans="7:7" s="51" customFormat="1">
      <c r="G835" s="279"/>
    </row>
    <row r="836" spans="7:7" s="51" customFormat="1">
      <c r="G836" s="279"/>
    </row>
    <row r="837" spans="7:7" s="51" customFormat="1">
      <c r="G837" s="279"/>
    </row>
    <row r="838" spans="7:7" s="51" customFormat="1">
      <c r="G838" s="279"/>
    </row>
    <row r="839" spans="7:7" s="51" customFormat="1">
      <c r="G839" s="279"/>
    </row>
    <row r="840" spans="7:7" s="51" customFormat="1">
      <c r="G840" s="279"/>
    </row>
    <row r="841" spans="7:7" s="51" customFormat="1">
      <c r="G841" s="279"/>
    </row>
    <row r="842" spans="7:7" s="51" customFormat="1">
      <c r="G842" s="279"/>
    </row>
    <row r="843" spans="7:7" s="51" customFormat="1">
      <c r="G843" s="279"/>
    </row>
    <row r="844" spans="7:7" s="51" customFormat="1">
      <c r="G844" s="279"/>
    </row>
    <row r="845" spans="7:7" s="51" customFormat="1">
      <c r="G845" s="279"/>
    </row>
    <row r="846" spans="7:7" s="51" customFormat="1">
      <c r="G846" s="279"/>
    </row>
    <row r="847" spans="7:7" s="51" customFormat="1">
      <c r="G847" s="279"/>
    </row>
    <row r="848" spans="7:7" s="51" customFormat="1">
      <c r="G848" s="279"/>
    </row>
    <row r="849" spans="7:7" s="51" customFormat="1">
      <c r="G849" s="279"/>
    </row>
    <row r="850" spans="7:7" s="51" customFormat="1">
      <c r="G850" s="279"/>
    </row>
    <row r="851" spans="7:7" s="51" customFormat="1">
      <c r="G851" s="279"/>
    </row>
    <row r="852" spans="7:7" s="51" customFormat="1">
      <c r="G852" s="279"/>
    </row>
    <row r="853" spans="7:7" s="51" customFormat="1">
      <c r="G853" s="279"/>
    </row>
    <row r="854" spans="7:7" s="51" customFormat="1">
      <c r="G854" s="279"/>
    </row>
    <row r="855" spans="7:7" s="51" customFormat="1">
      <c r="G855" s="279"/>
    </row>
    <row r="856" spans="7:7" s="51" customFormat="1">
      <c r="G856" s="279"/>
    </row>
    <row r="857" spans="7:7" s="51" customFormat="1">
      <c r="G857" s="279"/>
    </row>
    <row r="858" spans="7:7" s="51" customFormat="1">
      <c r="G858" s="279"/>
    </row>
    <row r="859" spans="7:7" s="51" customFormat="1">
      <c r="G859" s="279"/>
    </row>
    <row r="860" spans="7:7" s="51" customFormat="1">
      <c r="G860" s="279"/>
    </row>
    <row r="861" spans="7:7" s="51" customFormat="1">
      <c r="G861" s="279"/>
    </row>
    <row r="862" spans="7:7" s="51" customFormat="1">
      <c r="G862" s="279"/>
    </row>
    <row r="863" spans="7:7" s="51" customFormat="1">
      <c r="G863" s="279"/>
    </row>
    <row r="864" spans="7:7" s="51" customFormat="1">
      <c r="G864" s="279"/>
    </row>
    <row r="865" spans="7:7" s="51" customFormat="1">
      <c r="G865" s="279"/>
    </row>
    <row r="866" spans="7:7" s="51" customFormat="1">
      <c r="G866" s="279"/>
    </row>
    <row r="867" spans="7:7" s="51" customFormat="1">
      <c r="G867" s="279"/>
    </row>
    <row r="868" spans="7:7" s="51" customFormat="1">
      <c r="G868" s="279"/>
    </row>
    <row r="869" spans="7:7" s="51" customFormat="1">
      <c r="G869" s="279"/>
    </row>
    <row r="870" spans="7:7" s="51" customFormat="1">
      <c r="G870" s="279"/>
    </row>
    <row r="871" spans="7:7" s="51" customFormat="1">
      <c r="G871" s="279"/>
    </row>
    <row r="872" spans="7:7" s="51" customFormat="1">
      <c r="G872" s="279"/>
    </row>
    <row r="873" spans="7:7" s="51" customFormat="1">
      <c r="G873" s="279"/>
    </row>
    <row r="874" spans="7:7" s="51" customFormat="1">
      <c r="G874" s="279"/>
    </row>
    <row r="875" spans="7:7" s="51" customFormat="1">
      <c r="G875" s="279"/>
    </row>
    <row r="876" spans="7:7" s="51" customFormat="1">
      <c r="G876" s="279"/>
    </row>
    <row r="877" spans="7:7" s="51" customFormat="1">
      <c r="G877" s="279"/>
    </row>
    <row r="878" spans="7:7" s="51" customFormat="1">
      <c r="G878" s="279"/>
    </row>
    <row r="879" spans="7:7" s="51" customFormat="1">
      <c r="G879" s="279"/>
    </row>
    <row r="880" spans="7:7" s="51" customFormat="1">
      <c r="G880" s="279"/>
    </row>
    <row r="881" spans="7:7" s="51" customFormat="1">
      <c r="G881" s="279"/>
    </row>
    <row r="882" spans="7:7" s="51" customFormat="1">
      <c r="G882" s="279"/>
    </row>
    <row r="883" spans="7:7" s="51" customFormat="1">
      <c r="G883" s="279"/>
    </row>
    <row r="884" spans="7:7" s="51" customFormat="1">
      <c r="G884" s="279"/>
    </row>
    <row r="885" spans="7:7" s="51" customFormat="1">
      <c r="G885" s="279"/>
    </row>
    <row r="886" spans="7:7" s="51" customFormat="1">
      <c r="G886" s="279"/>
    </row>
    <row r="887" spans="7:7" s="51" customFormat="1">
      <c r="G887" s="279"/>
    </row>
    <row r="888" spans="7:7" s="51" customFormat="1">
      <c r="G888" s="279"/>
    </row>
    <row r="889" spans="7:7" s="51" customFormat="1">
      <c r="G889" s="279"/>
    </row>
    <row r="890" spans="7:7" s="51" customFormat="1">
      <c r="G890" s="279"/>
    </row>
    <row r="891" spans="7:7" s="51" customFormat="1">
      <c r="G891" s="279"/>
    </row>
    <row r="892" spans="7:7" s="51" customFormat="1">
      <c r="G892" s="279"/>
    </row>
    <row r="893" spans="7:7" s="51" customFormat="1">
      <c r="G893" s="279"/>
    </row>
    <row r="894" spans="7:7" s="51" customFormat="1">
      <c r="G894" s="279"/>
    </row>
    <row r="895" spans="7:7" s="51" customFormat="1">
      <c r="G895" s="279"/>
    </row>
    <row r="896" spans="7:7" s="51" customFormat="1">
      <c r="G896" s="279"/>
    </row>
    <row r="897" spans="7:7" s="51" customFormat="1">
      <c r="G897" s="279"/>
    </row>
    <row r="898" spans="7:7" s="51" customFormat="1">
      <c r="G898" s="279"/>
    </row>
    <row r="899" spans="7:7" s="51" customFormat="1">
      <c r="G899" s="279"/>
    </row>
    <row r="900" spans="7:7" s="51" customFormat="1">
      <c r="G900" s="279"/>
    </row>
    <row r="901" spans="7:7" s="51" customFormat="1">
      <c r="G901" s="279"/>
    </row>
    <row r="902" spans="7:7" s="51" customFormat="1">
      <c r="G902" s="279"/>
    </row>
    <row r="903" spans="7:7" s="51" customFormat="1">
      <c r="G903" s="279"/>
    </row>
    <row r="904" spans="7:7" s="51" customFormat="1">
      <c r="G904" s="279"/>
    </row>
    <row r="905" spans="7:7" s="51" customFormat="1">
      <c r="G905" s="279"/>
    </row>
    <row r="906" spans="7:7" s="51" customFormat="1">
      <c r="G906" s="279"/>
    </row>
    <row r="907" spans="7:7" s="51" customFormat="1">
      <c r="G907" s="279"/>
    </row>
    <row r="908" spans="7:7" s="51" customFormat="1">
      <c r="G908" s="279"/>
    </row>
    <row r="909" spans="7:7" s="51" customFormat="1">
      <c r="G909" s="279"/>
    </row>
    <row r="910" spans="7:7" s="51" customFormat="1">
      <c r="G910" s="279"/>
    </row>
    <row r="911" spans="7:7" s="51" customFormat="1">
      <c r="G911" s="279"/>
    </row>
    <row r="912" spans="7:7" s="51" customFormat="1">
      <c r="G912" s="279"/>
    </row>
    <row r="913" spans="7:7" s="51" customFormat="1">
      <c r="G913" s="279"/>
    </row>
    <row r="914" spans="7:7" s="51" customFormat="1">
      <c r="G914" s="279"/>
    </row>
    <row r="915" spans="7:7" s="51" customFormat="1">
      <c r="G915" s="279"/>
    </row>
    <row r="916" spans="7:7" s="51" customFormat="1">
      <c r="G916" s="279"/>
    </row>
    <row r="917" spans="7:7" s="51" customFormat="1">
      <c r="G917" s="279"/>
    </row>
    <row r="918" spans="7:7" s="51" customFormat="1">
      <c r="G918" s="279"/>
    </row>
    <row r="919" spans="7:7" s="51" customFormat="1">
      <c r="G919" s="279"/>
    </row>
    <row r="920" spans="7:7" s="51" customFormat="1">
      <c r="G920" s="279"/>
    </row>
    <row r="921" spans="7:7" s="51" customFormat="1">
      <c r="G921" s="279"/>
    </row>
    <row r="922" spans="7:7" s="51" customFormat="1">
      <c r="G922" s="279"/>
    </row>
    <row r="923" spans="7:7" s="51" customFormat="1">
      <c r="G923" s="279"/>
    </row>
    <row r="924" spans="7:7" s="51" customFormat="1">
      <c r="G924" s="279"/>
    </row>
    <row r="925" spans="7:7" s="51" customFormat="1">
      <c r="G925" s="279"/>
    </row>
    <row r="926" spans="7:7" s="51" customFormat="1">
      <c r="G926" s="279"/>
    </row>
    <row r="927" spans="7:7" s="51" customFormat="1">
      <c r="G927" s="279"/>
    </row>
    <row r="928" spans="7:7" s="51" customFormat="1">
      <c r="G928" s="279"/>
    </row>
    <row r="929" spans="7:7" s="51" customFormat="1">
      <c r="G929" s="279"/>
    </row>
    <row r="930" spans="7:7" s="51" customFormat="1">
      <c r="G930" s="279"/>
    </row>
    <row r="931" spans="7:7" s="51" customFormat="1">
      <c r="G931" s="279"/>
    </row>
    <row r="932" spans="7:7" s="51" customFormat="1">
      <c r="G932" s="279"/>
    </row>
    <row r="933" spans="7:7" s="51" customFormat="1">
      <c r="G933" s="279"/>
    </row>
    <row r="934" spans="7:7" s="51" customFormat="1">
      <c r="G934" s="279"/>
    </row>
    <row r="935" spans="7:7" s="51" customFormat="1">
      <c r="G935" s="279"/>
    </row>
    <row r="936" spans="7:7" s="51" customFormat="1">
      <c r="G936" s="279"/>
    </row>
    <row r="937" spans="7:7" s="51" customFormat="1">
      <c r="G937" s="279"/>
    </row>
    <row r="938" spans="7:7" s="51" customFormat="1">
      <c r="G938" s="279"/>
    </row>
    <row r="939" spans="7:7" s="51" customFormat="1">
      <c r="G939" s="279"/>
    </row>
    <row r="940" spans="7:7" s="51" customFormat="1">
      <c r="G940" s="279"/>
    </row>
    <row r="941" spans="7:7" s="51" customFormat="1">
      <c r="G941" s="279"/>
    </row>
    <row r="942" spans="7:7" s="51" customFormat="1">
      <c r="G942" s="279"/>
    </row>
    <row r="943" spans="7:7" s="51" customFormat="1">
      <c r="G943" s="279"/>
    </row>
    <row r="944" spans="7:7" s="51" customFormat="1">
      <c r="G944" s="279"/>
    </row>
    <row r="945" spans="7:7" s="51" customFormat="1">
      <c r="G945" s="279"/>
    </row>
    <row r="946" spans="7:7" s="51" customFormat="1">
      <c r="G946" s="279"/>
    </row>
    <row r="947" spans="7:7" s="51" customFormat="1">
      <c r="G947" s="279"/>
    </row>
    <row r="948" spans="7:7" s="51" customFormat="1">
      <c r="G948" s="279"/>
    </row>
    <row r="949" spans="7:7" s="51" customFormat="1">
      <c r="G949" s="279"/>
    </row>
    <row r="950" spans="7:7" s="51" customFormat="1">
      <c r="G950" s="279"/>
    </row>
    <row r="951" spans="7:7" s="51" customFormat="1">
      <c r="G951" s="279"/>
    </row>
    <row r="952" spans="7:7" s="51" customFormat="1">
      <c r="G952" s="279"/>
    </row>
    <row r="953" spans="7:7" s="51" customFormat="1">
      <c r="G953" s="279"/>
    </row>
    <row r="954" spans="7:7" s="51" customFormat="1">
      <c r="G954" s="279"/>
    </row>
    <row r="955" spans="7:7" s="51" customFormat="1">
      <c r="G955" s="279"/>
    </row>
    <row r="956" spans="7:7" s="51" customFormat="1">
      <c r="G956" s="279"/>
    </row>
    <row r="957" spans="7:7" s="51" customFormat="1">
      <c r="G957" s="279"/>
    </row>
    <row r="958" spans="7:7" s="51" customFormat="1">
      <c r="G958" s="279"/>
    </row>
    <row r="959" spans="7:7" s="51" customFormat="1">
      <c r="G959" s="279"/>
    </row>
    <row r="960" spans="7:7" s="51" customFormat="1">
      <c r="G960" s="279"/>
    </row>
    <row r="961" spans="7:7" s="51" customFormat="1">
      <c r="G961" s="279"/>
    </row>
    <row r="962" spans="7:7" s="51" customFormat="1">
      <c r="G962" s="279"/>
    </row>
    <row r="963" spans="7:7" s="51" customFormat="1">
      <c r="G963" s="279"/>
    </row>
    <row r="964" spans="7:7" s="51" customFormat="1">
      <c r="G964" s="279"/>
    </row>
    <row r="965" spans="7:7" s="51" customFormat="1">
      <c r="G965" s="279"/>
    </row>
    <row r="966" spans="7:7" s="51" customFormat="1">
      <c r="G966" s="279"/>
    </row>
    <row r="967" spans="7:7" s="51" customFormat="1">
      <c r="G967" s="279"/>
    </row>
    <row r="968" spans="7:7" s="51" customFormat="1">
      <c r="G968" s="279"/>
    </row>
    <row r="969" spans="7:7" s="51" customFormat="1">
      <c r="G969" s="279"/>
    </row>
    <row r="970" spans="7:7" s="51" customFormat="1">
      <c r="G970" s="279"/>
    </row>
    <row r="971" spans="7:7" s="51" customFormat="1">
      <c r="G971" s="279"/>
    </row>
    <row r="972" spans="7:7" s="51" customFormat="1">
      <c r="G972" s="279"/>
    </row>
    <row r="973" spans="7:7" s="51" customFormat="1">
      <c r="G973" s="279"/>
    </row>
    <row r="974" spans="7:7" s="51" customFormat="1">
      <c r="G974" s="279"/>
    </row>
    <row r="975" spans="7:7" s="51" customFormat="1">
      <c r="G975" s="279"/>
    </row>
    <row r="976" spans="7:7" s="51" customFormat="1">
      <c r="G976" s="279"/>
    </row>
    <row r="977" spans="7:7" s="51" customFormat="1">
      <c r="G977" s="279"/>
    </row>
    <row r="978" spans="7:7" s="51" customFormat="1">
      <c r="G978" s="279"/>
    </row>
    <row r="979" spans="7:7" s="51" customFormat="1">
      <c r="G979" s="279"/>
    </row>
    <row r="980" spans="7:7" s="51" customFormat="1">
      <c r="G980" s="279"/>
    </row>
    <row r="981" spans="7:7" s="51" customFormat="1">
      <c r="G981" s="279"/>
    </row>
    <row r="982" spans="7:7" s="51" customFormat="1">
      <c r="G982" s="279"/>
    </row>
    <row r="983" spans="7:7" s="51" customFormat="1">
      <c r="G983" s="279"/>
    </row>
    <row r="984" spans="7:7" s="51" customFormat="1">
      <c r="G984" s="279"/>
    </row>
    <row r="985" spans="7:7" s="51" customFormat="1">
      <c r="G985" s="279"/>
    </row>
    <row r="986" spans="7:7" s="51" customFormat="1">
      <c r="G986" s="279"/>
    </row>
    <row r="987" spans="7:7" s="51" customFormat="1">
      <c r="G987" s="279"/>
    </row>
    <row r="988" spans="7:7" s="51" customFormat="1">
      <c r="G988" s="279"/>
    </row>
    <row r="989" spans="7:7" s="51" customFormat="1">
      <c r="G989" s="279"/>
    </row>
    <row r="990" spans="7:7" s="51" customFormat="1">
      <c r="G990" s="279"/>
    </row>
    <row r="991" spans="7:7" s="51" customFormat="1">
      <c r="G991" s="279"/>
    </row>
    <row r="992" spans="7:7" s="51" customFormat="1">
      <c r="G992" s="279"/>
    </row>
    <row r="993" spans="7:7" s="51" customFormat="1">
      <c r="G993" s="279"/>
    </row>
    <row r="994" spans="7:7" s="51" customFormat="1">
      <c r="G994" s="279"/>
    </row>
    <row r="995" spans="7:7" s="51" customFormat="1">
      <c r="G995" s="279"/>
    </row>
    <row r="996" spans="7:7" s="51" customFormat="1">
      <c r="G996" s="279"/>
    </row>
    <row r="997" spans="7:7" s="51" customFormat="1">
      <c r="G997" s="279"/>
    </row>
    <row r="998" spans="7:7" s="51" customFormat="1">
      <c r="G998" s="279"/>
    </row>
    <row r="999" spans="7:7" s="51" customFormat="1">
      <c r="G999" s="279"/>
    </row>
    <row r="1000" spans="7:7" s="51" customFormat="1">
      <c r="G1000" s="279"/>
    </row>
    <row r="1001" spans="7:7" s="51" customFormat="1">
      <c r="G1001" s="279"/>
    </row>
    <row r="1002" spans="7:7" s="51" customFormat="1">
      <c r="G1002" s="279"/>
    </row>
    <row r="1003" spans="7:7" s="51" customFormat="1">
      <c r="G1003" s="279"/>
    </row>
    <row r="1004" spans="7:7" s="51" customFormat="1">
      <c r="G1004" s="279"/>
    </row>
    <row r="1005" spans="7:7" s="51" customFormat="1">
      <c r="G1005" s="279"/>
    </row>
    <row r="1006" spans="7:7" s="51" customFormat="1">
      <c r="G1006" s="279"/>
    </row>
    <row r="1007" spans="7:7" s="51" customFormat="1">
      <c r="G1007" s="279"/>
    </row>
    <row r="1008" spans="7:7" s="51" customFormat="1">
      <c r="G1008" s="279"/>
    </row>
    <row r="1009" spans="7:7" s="51" customFormat="1">
      <c r="G1009" s="279"/>
    </row>
    <row r="1010" spans="7:7" s="51" customFormat="1">
      <c r="G1010" s="279"/>
    </row>
    <row r="1011" spans="7:7" s="51" customFormat="1">
      <c r="G1011" s="279"/>
    </row>
    <row r="1012" spans="7:7" s="51" customFormat="1">
      <c r="G1012" s="279"/>
    </row>
    <row r="1013" spans="7:7" s="51" customFormat="1">
      <c r="G1013" s="279"/>
    </row>
    <row r="1014" spans="7:7" s="51" customFormat="1">
      <c r="G1014" s="279"/>
    </row>
    <row r="1015" spans="7:7" s="51" customFormat="1">
      <c r="G1015" s="279"/>
    </row>
    <row r="1016" spans="7:7" s="51" customFormat="1">
      <c r="G1016" s="279"/>
    </row>
    <row r="1017" spans="7:7" s="51" customFormat="1">
      <c r="G1017" s="279"/>
    </row>
    <row r="1018" spans="7:7" s="51" customFormat="1">
      <c r="G1018" s="279"/>
    </row>
    <row r="1019" spans="7:7" s="51" customFormat="1">
      <c r="G1019" s="279"/>
    </row>
    <row r="1020" spans="7:7" s="51" customFormat="1">
      <c r="G1020" s="279"/>
    </row>
    <row r="1021" spans="7:7" s="51" customFormat="1">
      <c r="G1021" s="279"/>
    </row>
    <row r="1022" spans="7:7" s="51" customFormat="1">
      <c r="G1022" s="279"/>
    </row>
    <row r="1023" spans="7:7" s="51" customFormat="1">
      <c r="G1023" s="279"/>
    </row>
    <row r="1024" spans="7:7" s="51" customFormat="1">
      <c r="G1024" s="279"/>
    </row>
    <row r="1025" spans="7:7" s="51" customFormat="1">
      <c r="G1025" s="279"/>
    </row>
    <row r="1026" spans="7:7" s="51" customFormat="1">
      <c r="G1026" s="279"/>
    </row>
    <row r="1027" spans="7:7" s="51" customFormat="1">
      <c r="G1027" s="279"/>
    </row>
    <row r="1028" spans="7:7" s="51" customFormat="1">
      <c r="G1028" s="279"/>
    </row>
    <row r="1029" spans="7:7" s="51" customFormat="1">
      <c r="G1029" s="279"/>
    </row>
    <row r="1030" spans="7:7" s="51" customFormat="1">
      <c r="G1030" s="279"/>
    </row>
    <row r="1031" spans="7:7" s="51" customFormat="1">
      <c r="G1031" s="279"/>
    </row>
    <row r="1032" spans="7:7" s="51" customFormat="1">
      <c r="G1032" s="279"/>
    </row>
    <row r="1033" spans="7:7" s="51" customFormat="1">
      <c r="G1033" s="279"/>
    </row>
    <row r="1034" spans="7:7" s="51" customFormat="1">
      <c r="G1034" s="279"/>
    </row>
    <row r="1035" spans="7:7" s="51" customFormat="1">
      <c r="G1035" s="279"/>
    </row>
    <row r="1036" spans="7:7" s="51" customFormat="1">
      <c r="G1036" s="279"/>
    </row>
    <row r="1037" spans="7:7" s="51" customFormat="1">
      <c r="G1037" s="279"/>
    </row>
    <row r="1038" spans="7:7" s="51" customFormat="1">
      <c r="G1038" s="279"/>
    </row>
    <row r="1039" spans="7:7" s="51" customFormat="1">
      <c r="G1039" s="279"/>
    </row>
    <row r="1040" spans="7:7" s="51" customFormat="1">
      <c r="G1040" s="279"/>
    </row>
    <row r="1041" spans="7:7" s="51" customFormat="1">
      <c r="G1041" s="279"/>
    </row>
    <row r="1042" spans="7:7" s="51" customFormat="1">
      <c r="G1042" s="279"/>
    </row>
    <row r="1043" spans="7:7" s="51" customFormat="1">
      <c r="G1043" s="279"/>
    </row>
    <row r="1044" spans="7:7" s="51" customFormat="1">
      <c r="G1044" s="279"/>
    </row>
    <row r="1045" spans="7:7" s="51" customFormat="1">
      <c r="G1045" s="279"/>
    </row>
    <row r="1046" spans="7:7" s="51" customFormat="1">
      <c r="G1046" s="279"/>
    </row>
    <row r="1047" spans="7:7" s="51" customFormat="1">
      <c r="G1047" s="279"/>
    </row>
    <row r="1048" spans="7:7" s="51" customFormat="1">
      <c r="G1048" s="279"/>
    </row>
    <row r="1049" spans="7:7" s="51" customFormat="1">
      <c r="G1049" s="279"/>
    </row>
    <row r="1050" spans="7:7" s="51" customFormat="1">
      <c r="G1050" s="279"/>
    </row>
    <row r="1051" spans="7:7" s="51" customFormat="1">
      <c r="G1051" s="279"/>
    </row>
    <row r="1052" spans="7:7" s="51" customFormat="1">
      <c r="G1052" s="279"/>
    </row>
    <row r="1053" spans="7:7" s="51" customFormat="1">
      <c r="G1053" s="279"/>
    </row>
    <row r="1054" spans="7:7" s="51" customFormat="1">
      <c r="G1054" s="279"/>
    </row>
    <row r="1055" spans="7:7" s="51" customFormat="1">
      <c r="G1055" s="279"/>
    </row>
    <row r="1056" spans="7:7" s="51" customFormat="1">
      <c r="G1056" s="279"/>
    </row>
    <row r="1057" spans="7:7" s="51" customFormat="1">
      <c r="G1057" s="279"/>
    </row>
    <row r="1058" spans="7:7" s="51" customFormat="1">
      <c r="G1058" s="279"/>
    </row>
    <row r="1059" spans="7:7" s="51" customFormat="1">
      <c r="G1059" s="279"/>
    </row>
    <row r="1060" spans="7:7" s="51" customFormat="1">
      <c r="G1060" s="279"/>
    </row>
    <row r="1061" spans="7:7" s="51" customFormat="1">
      <c r="G1061" s="279"/>
    </row>
    <row r="1062" spans="7:7" s="51" customFormat="1">
      <c r="G1062" s="279"/>
    </row>
    <row r="1063" spans="7:7" s="51" customFormat="1">
      <c r="G1063" s="279"/>
    </row>
    <row r="1064" spans="7:7" s="51" customFormat="1">
      <c r="G1064" s="279"/>
    </row>
    <row r="1065" spans="7:7" s="51" customFormat="1">
      <c r="G1065" s="279"/>
    </row>
    <row r="1066" spans="7:7" s="51" customFormat="1">
      <c r="G1066" s="279"/>
    </row>
    <row r="1067" spans="7:7" s="51" customFormat="1">
      <c r="G1067" s="279"/>
    </row>
    <row r="1068" spans="7:7" s="51" customFormat="1">
      <c r="G1068" s="279"/>
    </row>
    <row r="1069" spans="7:7" s="51" customFormat="1">
      <c r="G1069" s="279"/>
    </row>
    <row r="1070" spans="7:7" s="51" customFormat="1">
      <c r="G1070" s="279"/>
    </row>
    <row r="1071" spans="7:7" s="51" customFormat="1">
      <c r="G1071" s="279"/>
    </row>
    <row r="1072" spans="7:7" s="51" customFormat="1">
      <c r="G1072" s="279"/>
    </row>
    <row r="1073" spans="7:7" s="51" customFormat="1">
      <c r="G1073" s="279"/>
    </row>
    <row r="1074" spans="7:7" s="51" customFormat="1">
      <c r="G1074" s="279"/>
    </row>
    <row r="1075" spans="7:7" s="51" customFormat="1">
      <c r="G1075" s="279"/>
    </row>
    <row r="1076" spans="7:7" s="51" customFormat="1">
      <c r="G1076" s="279"/>
    </row>
    <row r="1077" spans="7:7" s="51" customFormat="1">
      <c r="G1077" s="279"/>
    </row>
    <row r="1078" spans="7:7" s="51" customFormat="1">
      <c r="G1078" s="279"/>
    </row>
    <row r="1079" spans="7:7" s="51" customFormat="1">
      <c r="G1079" s="279"/>
    </row>
    <row r="1080" spans="7:7" s="51" customFormat="1">
      <c r="G1080" s="279"/>
    </row>
    <row r="1081" spans="7:7" s="51" customFormat="1">
      <c r="G1081" s="279"/>
    </row>
    <row r="1082" spans="7:7" s="51" customFormat="1">
      <c r="G1082" s="279"/>
    </row>
    <row r="1083" spans="7:7" s="51" customFormat="1">
      <c r="G1083" s="279"/>
    </row>
    <row r="1084" spans="7:7" s="51" customFormat="1">
      <c r="G1084" s="279"/>
    </row>
    <row r="1085" spans="7:7" s="51" customFormat="1">
      <c r="G1085" s="279"/>
    </row>
    <row r="1086" spans="7:7" s="51" customFormat="1">
      <c r="G1086" s="279"/>
    </row>
    <row r="1087" spans="7:7" s="51" customFormat="1">
      <c r="G1087" s="279"/>
    </row>
    <row r="1088" spans="7:7" s="51" customFormat="1">
      <c r="G1088" s="279"/>
    </row>
    <row r="1089" spans="7:7" s="51" customFormat="1">
      <c r="G1089" s="279"/>
    </row>
    <row r="1090" spans="7:7" s="51" customFormat="1">
      <c r="G1090" s="279"/>
    </row>
    <row r="1091" spans="7:7" s="51" customFormat="1">
      <c r="G1091" s="279"/>
    </row>
    <row r="1092" spans="7:7" s="51" customFormat="1">
      <c r="G1092" s="279"/>
    </row>
    <row r="1093" spans="7:7" s="51" customFormat="1">
      <c r="G1093" s="279"/>
    </row>
    <row r="1094" spans="7:7" s="51" customFormat="1">
      <c r="G1094" s="279"/>
    </row>
    <row r="1095" spans="7:7" s="51" customFormat="1">
      <c r="G1095" s="279"/>
    </row>
    <row r="1096" spans="7:7" s="51" customFormat="1">
      <c r="G1096" s="279"/>
    </row>
    <row r="1097" spans="7:7" s="51" customFormat="1">
      <c r="G1097" s="279"/>
    </row>
    <row r="1098" spans="7:7" s="51" customFormat="1">
      <c r="G1098" s="279"/>
    </row>
    <row r="1099" spans="7:7" s="51" customFormat="1">
      <c r="G1099" s="279"/>
    </row>
    <row r="1100" spans="7:7" s="51" customFormat="1">
      <c r="G1100" s="279"/>
    </row>
    <row r="1101" spans="7:7" s="51" customFormat="1">
      <c r="G1101" s="279"/>
    </row>
    <row r="1102" spans="7:7" s="51" customFormat="1">
      <c r="G1102" s="279"/>
    </row>
    <row r="1103" spans="7:7" s="51" customFormat="1">
      <c r="G1103" s="279"/>
    </row>
    <row r="1104" spans="7:7" s="51" customFormat="1">
      <c r="G1104" s="279"/>
    </row>
    <row r="1105" spans="7:7" s="51" customFormat="1">
      <c r="G1105" s="279"/>
    </row>
    <row r="1106" spans="7:7" s="51" customFormat="1">
      <c r="G1106" s="279"/>
    </row>
    <row r="1107" spans="7:7" s="51" customFormat="1">
      <c r="G1107" s="279"/>
    </row>
    <row r="1108" spans="7:7" s="51" customFormat="1">
      <c r="G1108" s="279"/>
    </row>
    <row r="1109" spans="7:7" s="51" customFormat="1">
      <c r="G1109" s="279"/>
    </row>
    <row r="1110" spans="7:7" s="51" customFormat="1">
      <c r="G1110" s="279"/>
    </row>
    <row r="1111" spans="7:7" s="51" customFormat="1">
      <c r="G1111" s="279"/>
    </row>
    <row r="1112" spans="7:7" s="51" customFormat="1">
      <c r="G1112" s="279"/>
    </row>
    <row r="1113" spans="7:7" s="51" customFormat="1">
      <c r="G1113" s="279"/>
    </row>
    <row r="1114" spans="7:7" s="51" customFormat="1">
      <c r="G1114" s="279"/>
    </row>
    <row r="1115" spans="7:7" s="51" customFormat="1">
      <c r="G1115" s="279"/>
    </row>
    <row r="1116" spans="7:7" s="51" customFormat="1">
      <c r="G1116" s="279"/>
    </row>
    <row r="1117" spans="7:7" s="51" customFormat="1">
      <c r="G1117" s="279"/>
    </row>
    <row r="1118" spans="7:7" s="51" customFormat="1">
      <c r="G1118" s="279"/>
    </row>
    <row r="1119" spans="7:7" s="51" customFormat="1">
      <c r="G1119" s="279"/>
    </row>
    <row r="1120" spans="7:7" s="51" customFormat="1">
      <c r="G1120" s="279"/>
    </row>
    <row r="1121" spans="7:7" s="51" customFormat="1">
      <c r="G1121" s="279"/>
    </row>
    <row r="1122" spans="7:7" s="51" customFormat="1">
      <c r="G1122" s="279"/>
    </row>
    <row r="1123" spans="7:7" s="51" customFormat="1">
      <c r="G1123" s="279"/>
    </row>
    <row r="1124" spans="7:7" s="51" customFormat="1">
      <c r="G1124" s="279"/>
    </row>
    <row r="1125" spans="7:7" s="51" customFormat="1">
      <c r="G1125" s="279"/>
    </row>
    <row r="1126" spans="7:7" s="51" customFormat="1">
      <c r="G1126" s="279"/>
    </row>
    <row r="1127" spans="7:7" s="51" customFormat="1">
      <c r="G1127" s="279"/>
    </row>
    <row r="1128" spans="7:7" s="51" customFormat="1">
      <c r="G1128" s="279"/>
    </row>
    <row r="1129" spans="7:7" s="51" customFormat="1">
      <c r="G1129" s="279"/>
    </row>
    <row r="1130" spans="7:7" s="51" customFormat="1">
      <c r="G1130" s="279"/>
    </row>
    <row r="1131" spans="7:7" s="51" customFormat="1">
      <c r="G1131" s="279"/>
    </row>
    <row r="1132" spans="7:7" s="51" customFormat="1">
      <c r="G1132" s="279"/>
    </row>
    <row r="1133" spans="7:7" s="51" customFormat="1">
      <c r="G1133" s="279"/>
    </row>
    <row r="1134" spans="7:7" s="51" customFormat="1">
      <c r="G1134" s="279"/>
    </row>
    <row r="1135" spans="7:7" s="51" customFormat="1">
      <c r="G1135" s="279"/>
    </row>
    <row r="1136" spans="7:7" s="51" customFormat="1">
      <c r="G1136" s="279"/>
    </row>
    <row r="1137" spans="7:7" s="51" customFormat="1">
      <c r="G1137" s="279"/>
    </row>
    <row r="1138" spans="7:7" s="51" customFormat="1">
      <c r="G1138" s="279"/>
    </row>
    <row r="1139" spans="7:7" s="51" customFormat="1">
      <c r="G1139" s="279"/>
    </row>
    <row r="1140" spans="7:7" s="51" customFormat="1">
      <c r="G1140" s="279"/>
    </row>
    <row r="1141" spans="7:7" s="51" customFormat="1">
      <c r="G1141" s="279"/>
    </row>
    <row r="1142" spans="7:7" s="51" customFormat="1">
      <c r="G1142" s="279"/>
    </row>
    <row r="1143" spans="7:7" s="51" customFormat="1">
      <c r="G1143" s="279"/>
    </row>
    <row r="1144" spans="7:7" s="51" customFormat="1">
      <c r="G1144" s="279"/>
    </row>
    <row r="1145" spans="7:7" s="51" customFormat="1">
      <c r="G1145" s="279"/>
    </row>
    <row r="1146" spans="7:7" s="51" customFormat="1">
      <c r="G1146" s="279"/>
    </row>
    <row r="1147" spans="7:7" s="51" customFormat="1">
      <c r="G1147" s="279"/>
    </row>
    <row r="1148" spans="7:7" s="51" customFormat="1">
      <c r="G1148" s="279"/>
    </row>
    <row r="1149" spans="7:7" s="51" customFormat="1">
      <c r="G1149" s="279"/>
    </row>
    <row r="1150" spans="7:7" s="51" customFormat="1">
      <c r="G1150" s="279"/>
    </row>
    <row r="1151" spans="7:7" s="51" customFormat="1">
      <c r="G1151" s="279"/>
    </row>
    <row r="1152" spans="7:7" s="51" customFormat="1">
      <c r="G1152" s="279"/>
    </row>
    <row r="1153" spans="7:7" s="51" customFormat="1">
      <c r="G1153" s="279"/>
    </row>
    <row r="1154" spans="7:7" s="51" customFormat="1">
      <c r="G1154" s="279"/>
    </row>
    <row r="1155" spans="7:7" s="51" customFormat="1">
      <c r="G1155" s="279"/>
    </row>
    <row r="1156" spans="7:7" s="51" customFormat="1">
      <c r="G1156" s="279"/>
    </row>
    <row r="1157" spans="7:7" s="51" customFormat="1">
      <c r="G1157" s="279"/>
    </row>
    <row r="1158" spans="7:7" s="51" customFormat="1">
      <c r="G1158" s="279"/>
    </row>
    <row r="1159" spans="7:7" s="51" customFormat="1">
      <c r="G1159" s="279"/>
    </row>
    <row r="1160" spans="7:7" s="51" customFormat="1">
      <c r="G1160" s="279"/>
    </row>
    <row r="1161" spans="7:7" s="51" customFormat="1">
      <c r="G1161" s="279"/>
    </row>
    <row r="1162" spans="7:7" s="51" customFormat="1">
      <c r="G1162" s="279"/>
    </row>
    <row r="1163" spans="7:7" s="51" customFormat="1">
      <c r="G1163" s="279"/>
    </row>
    <row r="1164" spans="7:7" s="51" customFormat="1">
      <c r="G1164" s="279"/>
    </row>
    <row r="1165" spans="7:7" s="51" customFormat="1">
      <c r="G1165" s="279"/>
    </row>
    <row r="1166" spans="7:7" s="51" customFormat="1">
      <c r="G1166" s="279"/>
    </row>
    <row r="1167" spans="7:7" s="51" customFormat="1">
      <c r="G1167" s="279"/>
    </row>
    <row r="1168" spans="7:7" s="51" customFormat="1">
      <c r="G1168" s="279"/>
    </row>
    <row r="1169" spans="7:7" s="51" customFormat="1">
      <c r="G1169" s="279"/>
    </row>
    <row r="1170" spans="7:7" s="51" customFormat="1">
      <c r="G1170" s="279"/>
    </row>
    <row r="1171" spans="7:7" s="51" customFormat="1">
      <c r="G1171" s="279"/>
    </row>
    <row r="1172" spans="7:7" s="51" customFormat="1">
      <c r="G1172" s="279"/>
    </row>
    <row r="1173" spans="7:7" s="51" customFormat="1">
      <c r="G1173" s="279"/>
    </row>
    <row r="1174" spans="7:7" s="51" customFormat="1">
      <c r="G1174" s="279"/>
    </row>
    <row r="1175" spans="7:7" s="51" customFormat="1">
      <c r="G1175" s="279"/>
    </row>
    <row r="1176" spans="7:7" s="51" customFormat="1">
      <c r="G1176" s="279"/>
    </row>
    <row r="1177" spans="7:7" s="51" customFormat="1">
      <c r="G1177" s="279"/>
    </row>
    <row r="1178" spans="7:7" s="51" customFormat="1">
      <c r="G1178" s="279"/>
    </row>
    <row r="1179" spans="7:7" s="51" customFormat="1">
      <c r="G1179" s="279"/>
    </row>
    <row r="1180" spans="7:7" s="51" customFormat="1">
      <c r="G1180" s="279"/>
    </row>
    <row r="1181" spans="7:7" s="51" customFormat="1">
      <c r="G1181" s="279"/>
    </row>
    <row r="1182" spans="7:7" s="51" customFormat="1">
      <c r="G1182" s="279"/>
    </row>
    <row r="1183" spans="7:7" s="51" customFormat="1">
      <c r="G1183" s="279"/>
    </row>
    <row r="1184" spans="7:7" s="51" customFormat="1">
      <c r="G1184" s="279"/>
    </row>
    <row r="1185" spans="7:7" s="51" customFormat="1">
      <c r="G1185" s="279"/>
    </row>
    <row r="1186" spans="7:7" s="51" customFormat="1">
      <c r="G1186" s="279"/>
    </row>
    <row r="1187" spans="7:7" s="51" customFormat="1">
      <c r="G1187" s="279"/>
    </row>
    <row r="1188" spans="7:7" s="51" customFormat="1">
      <c r="G1188" s="279"/>
    </row>
    <row r="1189" spans="7:7" s="51" customFormat="1">
      <c r="G1189" s="279"/>
    </row>
    <row r="1190" spans="7:7" s="51" customFormat="1">
      <c r="G1190" s="279"/>
    </row>
    <row r="1191" spans="7:7" s="51" customFormat="1">
      <c r="G1191" s="279"/>
    </row>
    <row r="1192" spans="7:7" s="51" customFormat="1">
      <c r="G1192" s="279"/>
    </row>
    <row r="1193" spans="7:7" s="51" customFormat="1">
      <c r="G1193" s="279"/>
    </row>
    <row r="1194" spans="7:7" s="51" customFormat="1">
      <c r="G1194" s="279"/>
    </row>
    <row r="1195" spans="7:7" s="51" customFormat="1">
      <c r="G1195" s="279"/>
    </row>
    <row r="1196" spans="7:7" s="51" customFormat="1">
      <c r="G1196" s="279"/>
    </row>
    <row r="1197" spans="7:7" s="51" customFormat="1">
      <c r="G1197" s="279"/>
    </row>
    <row r="1198" spans="7:7" s="51" customFormat="1">
      <c r="G1198" s="279"/>
    </row>
    <row r="1199" spans="7:7" s="51" customFormat="1">
      <c r="G1199" s="279"/>
    </row>
    <row r="1200" spans="7:7" s="51" customFormat="1">
      <c r="G1200" s="279"/>
    </row>
    <row r="1201" spans="7:7" s="51" customFormat="1">
      <c r="G1201" s="279"/>
    </row>
    <row r="1202" spans="7:7" s="51" customFormat="1">
      <c r="G1202" s="279"/>
    </row>
    <row r="1203" spans="7:7" s="51" customFormat="1">
      <c r="G1203" s="279"/>
    </row>
    <row r="1204" spans="7:7" s="51" customFormat="1">
      <c r="G1204" s="279"/>
    </row>
    <row r="1205" spans="7:7" s="51" customFormat="1">
      <c r="G1205" s="279"/>
    </row>
    <row r="1206" spans="7:7" s="51" customFormat="1">
      <c r="G1206" s="279"/>
    </row>
    <row r="1207" spans="7:7" s="51" customFormat="1">
      <c r="G1207" s="279"/>
    </row>
    <row r="1208" spans="7:7" s="51" customFormat="1">
      <c r="G1208" s="279"/>
    </row>
    <row r="1209" spans="7:7" s="51" customFormat="1">
      <c r="G1209" s="279"/>
    </row>
    <row r="1210" spans="7:7" s="51" customFormat="1">
      <c r="G1210" s="279"/>
    </row>
    <row r="1211" spans="7:7" s="51" customFormat="1">
      <c r="G1211" s="279"/>
    </row>
    <row r="1212" spans="7:7" s="51" customFormat="1">
      <c r="G1212" s="279"/>
    </row>
    <row r="1213" spans="7:7" s="51" customFormat="1">
      <c r="G1213" s="279"/>
    </row>
    <row r="1214" spans="7:7" s="51" customFormat="1">
      <c r="G1214" s="279"/>
    </row>
    <row r="1215" spans="7:7" s="51" customFormat="1">
      <c r="G1215" s="279"/>
    </row>
    <row r="1216" spans="7:7" s="51" customFormat="1">
      <c r="G1216" s="279"/>
    </row>
    <row r="1217" spans="7:7" s="51" customFormat="1">
      <c r="G1217" s="279"/>
    </row>
    <row r="1218" spans="7:7" s="51" customFormat="1">
      <c r="G1218" s="279"/>
    </row>
    <row r="1219" spans="7:7" s="51" customFormat="1">
      <c r="G1219" s="279"/>
    </row>
    <row r="1220" spans="7:7" s="51" customFormat="1">
      <c r="G1220" s="279"/>
    </row>
    <row r="1221" spans="7:7" s="51" customFormat="1">
      <c r="G1221" s="279"/>
    </row>
    <row r="1222" spans="7:7" s="51" customFormat="1">
      <c r="G1222" s="279"/>
    </row>
    <row r="1223" spans="7:7" s="51" customFormat="1">
      <c r="G1223" s="279"/>
    </row>
    <row r="1224" spans="7:7" s="51" customFormat="1">
      <c r="G1224" s="279"/>
    </row>
    <row r="1225" spans="7:7" s="51" customFormat="1">
      <c r="G1225" s="279"/>
    </row>
    <row r="1226" spans="7:7" s="51" customFormat="1">
      <c r="G1226" s="279"/>
    </row>
    <row r="1227" spans="7:7" s="51" customFormat="1">
      <c r="G1227" s="279"/>
    </row>
    <row r="1228" spans="7:7" s="51" customFormat="1">
      <c r="G1228" s="279"/>
    </row>
    <row r="1229" spans="7:7" s="51" customFormat="1">
      <c r="G1229" s="279"/>
    </row>
    <row r="1230" spans="7:7" s="51" customFormat="1">
      <c r="G1230" s="279"/>
    </row>
    <row r="1231" spans="7:7" s="51" customFormat="1">
      <c r="G1231" s="279"/>
    </row>
    <row r="1232" spans="7:7" s="51" customFormat="1">
      <c r="G1232" s="279"/>
    </row>
    <row r="1233" spans="7:7" s="51" customFormat="1">
      <c r="G1233" s="279"/>
    </row>
    <row r="1234" spans="7:7" s="51" customFormat="1">
      <c r="G1234" s="279"/>
    </row>
    <row r="1235" spans="7:7" s="51" customFormat="1">
      <c r="G1235" s="279"/>
    </row>
    <row r="1236" spans="7:7" s="51" customFormat="1">
      <c r="G1236" s="279"/>
    </row>
    <row r="1237" spans="7:7" s="51" customFormat="1">
      <c r="G1237" s="279"/>
    </row>
    <row r="1238" spans="7:7" s="51" customFormat="1">
      <c r="G1238" s="279"/>
    </row>
    <row r="1239" spans="7:7" s="51" customFormat="1">
      <c r="G1239" s="279"/>
    </row>
    <row r="1240" spans="7:7" s="51" customFormat="1">
      <c r="G1240" s="279"/>
    </row>
    <row r="1241" spans="7:7" s="51" customFormat="1">
      <c r="G1241" s="279"/>
    </row>
    <row r="1242" spans="7:7" s="51" customFormat="1">
      <c r="G1242" s="279"/>
    </row>
    <row r="1243" spans="7:7" s="51" customFormat="1">
      <c r="G1243" s="279"/>
    </row>
    <row r="1244" spans="7:7" s="51" customFormat="1">
      <c r="G1244" s="279"/>
    </row>
    <row r="1245" spans="7:7" s="51" customFormat="1">
      <c r="G1245" s="279"/>
    </row>
    <row r="1246" spans="7:7" s="51" customFormat="1">
      <c r="G1246" s="279"/>
    </row>
    <row r="1247" spans="7:7" s="51" customFormat="1">
      <c r="G1247" s="279"/>
    </row>
    <row r="1248" spans="7:7" s="51" customFormat="1">
      <c r="G1248" s="279"/>
    </row>
    <row r="1249" spans="7:7" s="51" customFormat="1">
      <c r="G1249" s="279"/>
    </row>
    <row r="1250" spans="7:7" s="51" customFormat="1">
      <c r="G1250" s="279"/>
    </row>
    <row r="1251" spans="7:7" s="51" customFormat="1">
      <c r="G1251" s="279"/>
    </row>
    <row r="1252" spans="7:7" s="51" customFormat="1">
      <c r="G1252" s="279"/>
    </row>
    <row r="1253" spans="7:7" s="51" customFormat="1">
      <c r="G1253" s="279"/>
    </row>
    <row r="1254" spans="7:7" s="51" customFormat="1">
      <c r="G1254" s="279"/>
    </row>
    <row r="1255" spans="7:7" s="51" customFormat="1">
      <c r="G1255" s="279"/>
    </row>
    <row r="1256" spans="7:7" s="51" customFormat="1">
      <c r="G1256" s="279"/>
    </row>
    <row r="1257" spans="7:7" s="51" customFormat="1">
      <c r="G1257" s="279"/>
    </row>
    <row r="1258" spans="7:7" s="51" customFormat="1">
      <c r="G1258" s="279"/>
    </row>
    <row r="1259" spans="7:7" s="51" customFormat="1">
      <c r="G1259" s="279"/>
    </row>
    <row r="1260" spans="7:7" s="51" customFormat="1">
      <c r="G1260" s="279"/>
    </row>
    <row r="1261" spans="7:7" s="51" customFormat="1">
      <c r="G1261" s="279"/>
    </row>
    <row r="1262" spans="7:7" s="51" customFormat="1">
      <c r="G1262" s="279"/>
    </row>
    <row r="1263" spans="7:7" s="51" customFormat="1">
      <c r="G1263" s="279"/>
    </row>
    <row r="1264" spans="7:7" s="51" customFormat="1">
      <c r="G1264" s="279"/>
    </row>
    <row r="1265" spans="7:7" s="51" customFormat="1">
      <c r="G1265" s="279"/>
    </row>
    <row r="1266" spans="7:7" s="51" customFormat="1">
      <c r="G1266" s="279"/>
    </row>
    <row r="1267" spans="7:7" s="51" customFormat="1">
      <c r="G1267" s="279"/>
    </row>
    <row r="1268" spans="7:7" s="51" customFormat="1">
      <c r="G1268" s="279"/>
    </row>
    <row r="1269" spans="7:7" s="51" customFormat="1">
      <c r="G1269" s="279"/>
    </row>
    <row r="1270" spans="7:7" s="51" customFormat="1">
      <c r="G1270" s="279"/>
    </row>
    <row r="1271" spans="7:7" s="51" customFormat="1">
      <c r="G1271" s="279"/>
    </row>
    <row r="1272" spans="7:7" s="51" customFormat="1">
      <c r="G1272" s="279"/>
    </row>
    <row r="1273" spans="7:7" s="51" customFormat="1">
      <c r="G1273" s="279"/>
    </row>
    <row r="1274" spans="7:7" s="51" customFormat="1">
      <c r="G1274" s="279"/>
    </row>
    <row r="1275" spans="7:7" s="51" customFormat="1">
      <c r="G1275" s="279"/>
    </row>
    <row r="1276" spans="7:7" s="51" customFormat="1">
      <c r="G1276" s="279"/>
    </row>
    <row r="1277" spans="7:7" s="51" customFormat="1">
      <c r="G1277" s="279"/>
    </row>
    <row r="1278" spans="7:7" s="51" customFormat="1">
      <c r="G1278" s="279"/>
    </row>
    <row r="1279" spans="7:7" s="51" customFormat="1">
      <c r="G1279" s="279"/>
    </row>
    <row r="1280" spans="7:7" s="51" customFormat="1">
      <c r="G1280" s="279"/>
    </row>
    <row r="1281" spans="7:7" s="51" customFormat="1">
      <c r="G1281" s="279"/>
    </row>
    <row r="1282" spans="7:7" s="51" customFormat="1">
      <c r="G1282" s="279"/>
    </row>
    <row r="1283" spans="7:7" s="51" customFormat="1">
      <c r="G1283" s="279"/>
    </row>
    <row r="1284" spans="7:7" s="51" customFormat="1">
      <c r="G1284" s="279"/>
    </row>
    <row r="1285" spans="7:7" s="51" customFormat="1">
      <c r="G1285" s="279"/>
    </row>
    <row r="1286" spans="7:7" s="51" customFormat="1">
      <c r="G1286" s="279"/>
    </row>
    <row r="1287" spans="7:7" s="51" customFormat="1">
      <c r="G1287" s="279"/>
    </row>
    <row r="1288" spans="7:7" s="51" customFormat="1">
      <c r="G1288" s="279"/>
    </row>
    <row r="1289" spans="7:7" s="51" customFormat="1">
      <c r="G1289" s="279"/>
    </row>
    <row r="1290" spans="7:7" s="51" customFormat="1">
      <c r="G1290" s="279"/>
    </row>
    <row r="1291" spans="7:7" s="51" customFormat="1">
      <c r="G1291" s="279"/>
    </row>
    <row r="1292" spans="7:7" s="51" customFormat="1">
      <c r="G1292" s="279"/>
    </row>
    <row r="1293" spans="7:7" s="51" customFormat="1">
      <c r="G1293" s="279"/>
    </row>
    <row r="1294" spans="7:7" s="51" customFormat="1">
      <c r="G1294" s="279"/>
    </row>
    <row r="1295" spans="7:7" s="51" customFormat="1">
      <c r="G1295" s="279"/>
    </row>
    <row r="1296" spans="7:7" s="51" customFormat="1">
      <c r="G1296" s="279"/>
    </row>
    <row r="1297" spans="7:7" s="51" customFormat="1">
      <c r="G1297" s="279"/>
    </row>
    <row r="1298" spans="7:7" s="51" customFormat="1">
      <c r="G1298" s="279"/>
    </row>
    <row r="1299" spans="7:7" s="51" customFormat="1">
      <c r="G1299" s="279"/>
    </row>
    <row r="1300" spans="7:7" s="51" customFormat="1">
      <c r="G1300" s="279"/>
    </row>
    <row r="1301" spans="7:7" s="51" customFormat="1">
      <c r="G1301" s="279"/>
    </row>
    <row r="1302" spans="7:7" s="51" customFormat="1">
      <c r="G1302" s="279"/>
    </row>
    <row r="1303" spans="7:7" s="51" customFormat="1">
      <c r="G1303" s="279"/>
    </row>
    <row r="1304" spans="7:7" s="51" customFormat="1">
      <c r="G1304" s="279"/>
    </row>
    <row r="1305" spans="7:7" s="51" customFormat="1">
      <c r="G1305" s="279"/>
    </row>
    <row r="1306" spans="7:7" s="51" customFormat="1">
      <c r="G1306" s="279"/>
    </row>
    <row r="1307" spans="7:7" s="51" customFormat="1">
      <c r="G1307" s="279"/>
    </row>
    <row r="1308" spans="7:7" s="51" customFormat="1">
      <c r="G1308" s="279"/>
    </row>
    <row r="1309" spans="7:7" s="51" customFormat="1">
      <c r="G1309" s="279"/>
    </row>
    <row r="1310" spans="7:7" s="51" customFormat="1">
      <c r="G1310" s="279"/>
    </row>
    <row r="1311" spans="7:7" s="51" customFormat="1">
      <c r="G1311" s="279"/>
    </row>
    <row r="1312" spans="7:7" s="51" customFormat="1">
      <c r="G1312" s="279"/>
    </row>
    <row r="1313" spans="7:7" s="51" customFormat="1">
      <c r="G1313" s="279"/>
    </row>
    <row r="1314" spans="7:7" s="51" customFormat="1">
      <c r="G1314" s="279"/>
    </row>
    <row r="1315" spans="7:7" s="51" customFormat="1">
      <c r="G1315" s="279"/>
    </row>
    <row r="1316" spans="7:7" s="51" customFormat="1">
      <c r="G1316" s="279"/>
    </row>
    <row r="1317" spans="7:7" s="51" customFormat="1">
      <c r="G1317" s="279"/>
    </row>
    <row r="1318" spans="7:7" s="51" customFormat="1">
      <c r="G1318" s="279"/>
    </row>
    <row r="1319" spans="7:7" s="51" customFormat="1">
      <c r="G1319" s="279"/>
    </row>
    <row r="1320" spans="7:7" s="51" customFormat="1">
      <c r="G1320" s="279"/>
    </row>
    <row r="1321" spans="7:7" s="51" customFormat="1">
      <c r="G1321" s="279"/>
    </row>
    <row r="1322" spans="7:7" s="51" customFormat="1">
      <c r="G1322" s="279"/>
    </row>
    <row r="1323" spans="7:7" s="51" customFormat="1">
      <c r="G1323" s="279"/>
    </row>
    <row r="1324" spans="7:7" s="51" customFormat="1">
      <c r="G1324" s="279"/>
    </row>
    <row r="1325" spans="7:7" s="51" customFormat="1">
      <c r="G1325" s="279"/>
    </row>
    <row r="1326" spans="7:7" s="51" customFormat="1">
      <c r="G1326" s="279"/>
    </row>
    <row r="1327" spans="7:7" s="51" customFormat="1">
      <c r="G1327" s="279"/>
    </row>
    <row r="1328" spans="7:7" s="51" customFormat="1">
      <c r="G1328" s="279"/>
    </row>
    <row r="1329" spans="7:7" s="51" customFormat="1">
      <c r="G1329" s="279"/>
    </row>
    <row r="1330" spans="7:7" s="51" customFormat="1">
      <c r="G1330" s="279"/>
    </row>
    <row r="1331" spans="7:7" s="51" customFormat="1">
      <c r="G1331" s="279"/>
    </row>
    <row r="1332" spans="7:7" s="51" customFormat="1">
      <c r="G1332" s="279"/>
    </row>
    <row r="1333" spans="7:7" s="51" customFormat="1">
      <c r="G1333" s="279"/>
    </row>
    <row r="1334" spans="7:7" s="51" customFormat="1">
      <c r="G1334" s="279"/>
    </row>
    <row r="1335" spans="7:7" s="51" customFormat="1">
      <c r="G1335" s="279"/>
    </row>
    <row r="1336" spans="7:7" s="51" customFormat="1">
      <c r="G1336" s="279"/>
    </row>
    <row r="1337" spans="7:7" s="51" customFormat="1">
      <c r="G1337" s="279"/>
    </row>
    <row r="1338" spans="7:7" s="51" customFormat="1">
      <c r="G1338" s="279"/>
    </row>
    <row r="1339" spans="7:7" s="51" customFormat="1">
      <c r="G1339" s="279"/>
    </row>
    <row r="1340" spans="7:7" s="51" customFormat="1">
      <c r="G1340" s="279"/>
    </row>
    <row r="1341" spans="7:7" s="51" customFormat="1">
      <c r="G1341" s="279"/>
    </row>
    <row r="1342" spans="7:7" s="51" customFormat="1">
      <c r="G1342" s="279"/>
    </row>
    <row r="1343" spans="7:7" s="51" customFormat="1">
      <c r="G1343" s="279"/>
    </row>
    <row r="1344" spans="7:7" s="51" customFormat="1">
      <c r="G1344" s="279"/>
    </row>
    <row r="1345" spans="7:7" s="51" customFormat="1">
      <c r="G1345" s="279"/>
    </row>
    <row r="1346" spans="7:7" s="51" customFormat="1">
      <c r="G1346" s="279"/>
    </row>
    <row r="1347" spans="7:7" s="51" customFormat="1">
      <c r="G1347" s="279"/>
    </row>
    <row r="1348" spans="7:7" s="51" customFormat="1">
      <c r="G1348" s="279"/>
    </row>
    <row r="1349" spans="7:7" s="51" customFormat="1">
      <c r="G1349" s="279"/>
    </row>
    <row r="1350" spans="7:7" s="51" customFormat="1">
      <c r="G1350" s="279"/>
    </row>
    <row r="1351" spans="7:7" s="51" customFormat="1">
      <c r="G1351" s="279"/>
    </row>
    <row r="1352" spans="7:7" s="51" customFormat="1">
      <c r="G1352" s="279"/>
    </row>
    <row r="1353" spans="7:7" s="51" customFormat="1">
      <c r="G1353" s="279"/>
    </row>
    <row r="1354" spans="7:7" s="51" customFormat="1">
      <c r="G1354" s="279"/>
    </row>
    <row r="1355" spans="7:7" s="51" customFormat="1">
      <c r="G1355" s="279"/>
    </row>
    <row r="1356" spans="7:7" s="51" customFormat="1">
      <c r="G1356" s="279"/>
    </row>
    <row r="1357" spans="7:7" s="51" customFormat="1">
      <c r="G1357" s="279"/>
    </row>
    <row r="1358" spans="7:7" s="51" customFormat="1">
      <c r="G1358" s="279"/>
    </row>
    <row r="1359" spans="7:7" s="51" customFormat="1">
      <c r="G1359" s="279"/>
    </row>
    <row r="1360" spans="7:7" s="51" customFormat="1">
      <c r="G1360" s="279"/>
    </row>
    <row r="1361" spans="7:7" s="51" customFormat="1">
      <c r="G1361" s="279"/>
    </row>
    <row r="1362" spans="7:7" s="51" customFormat="1">
      <c r="G1362" s="279"/>
    </row>
    <row r="1363" spans="7:7" s="51" customFormat="1">
      <c r="G1363" s="279"/>
    </row>
    <row r="1364" spans="7:7" s="51" customFormat="1">
      <c r="G1364" s="279"/>
    </row>
    <row r="1365" spans="7:7" s="51" customFormat="1">
      <c r="G1365" s="279"/>
    </row>
    <row r="1366" spans="7:7" s="51" customFormat="1">
      <c r="G1366" s="279"/>
    </row>
    <row r="1367" spans="7:7" s="51" customFormat="1">
      <c r="G1367" s="279"/>
    </row>
    <row r="1368" spans="7:7" s="51" customFormat="1">
      <c r="G1368" s="279"/>
    </row>
    <row r="1369" spans="7:7" s="51" customFormat="1">
      <c r="G1369" s="279"/>
    </row>
    <row r="1370" spans="7:7" s="51" customFormat="1">
      <c r="G1370" s="279"/>
    </row>
    <row r="1371" spans="7:7" s="51" customFormat="1">
      <c r="G1371" s="279"/>
    </row>
    <row r="1372" spans="7:7" s="51" customFormat="1">
      <c r="G1372" s="279"/>
    </row>
    <row r="1373" spans="7:7" s="51" customFormat="1">
      <c r="G1373" s="279"/>
    </row>
    <row r="1374" spans="7:7" s="51" customFormat="1">
      <c r="G1374" s="279"/>
    </row>
    <row r="1375" spans="7:7" s="51" customFormat="1">
      <c r="G1375" s="279"/>
    </row>
    <row r="1376" spans="7:7" s="51" customFormat="1">
      <c r="G1376" s="279"/>
    </row>
    <row r="1377" spans="7:7" s="51" customFormat="1">
      <c r="G1377" s="279"/>
    </row>
    <row r="1378" spans="7:7" s="51" customFormat="1">
      <c r="G1378" s="279"/>
    </row>
    <row r="1379" spans="7:7" s="51" customFormat="1">
      <c r="G1379" s="279"/>
    </row>
    <row r="1380" spans="7:7" s="51" customFormat="1">
      <c r="G1380" s="279"/>
    </row>
    <row r="1381" spans="7:7" s="51" customFormat="1">
      <c r="G1381" s="279"/>
    </row>
    <row r="1382" spans="7:7" s="51" customFormat="1">
      <c r="G1382" s="279"/>
    </row>
    <row r="1383" spans="7:7" s="51" customFormat="1">
      <c r="G1383" s="279"/>
    </row>
    <row r="1384" spans="7:7" s="51" customFormat="1">
      <c r="G1384" s="279"/>
    </row>
    <row r="1385" spans="7:7" s="51" customFormat="1">
      <c r="G1385" s="279"/>
    </row>
    <row r="1386" spans="7:7" s="51" customFormat="1">
      <c r="G1386" s="279"/>
    </row>
    <row r="1387" spans="7:7" s="51" customFormat="1">
      <c r="G1387" s="279"/>
    </row>
    <row r="1388" spans="7:7" s="51" customFormat="1">
      <c r="G1388" s="279"/>
    </row>
    <row r="1389" spans="7:7" s="51" customFormat="1">
      <c r="G1389" s="279"/>
    </row>
    <row r="1390" spans="7:7" s="51" customFormat="1">
      <c r="G1390" s="279"/>
    </row>
    <row r="1391" spans="7:7" s="51" customFormat="1">
      <c r="G1391" s="279"/>
    </row>
    <row r="1392" spans="7:7" s="51" customFormat="1">
      <c r="G1392" s="279"/>
    </row>
    <row r="1393" spans="7:7" s="51" customFormat="1">
      <c r="G1393" s="279"/>
    </row>
    <row r="1394" spans="7:7" s="51" customFormat="1">
      <c r="G1394" s="279"/>
    </row>
    <row r="1395" spans="7:7" s="51" customFormat="1">
      <c r="G1395" s="279"/>
    </row>
    <row r="1396" spans="7:7" s="51" customFormat="1">
      <c r="G1396" s="279"/>
    </row>
    <row r="1397" spans="7:7" s="51" customFormat="1">
      <c r="G1397" s="279"/>
    </row>
    <row r="1398" spans="7:7" s="51" customFormat="1">
      <c r="G1398" s="279"/>
    </row>
    <row r="1399" spans="7:7" s="51" customFormat="1">
      <c r="G1399" s="279"/>
    </row>
    <row r="1400" spans="7:7" s="51" customFormat="1">
      <c r="G1400" s="279"/>
    </row>
    <row r="1401" spans="7:7" s="51" customFormat="1">
      <c r="G1401" s="279"/>
    </row>
    <row r="1402" spans="7:7" s="51" customFormat="1">
      <c r="G1402" s="279"/>
    </row>
    <row r="1403" spans="7:7" s="51" customFormat="1">
      <c r="G1403" s="279"/>
    </row>
    <row r="1404" spans="7:7" s="51" customFormat="1">
      <c r="G1404" s="279"/>
    </row>
    <row r="1405" spans="7:7" s="51" customFormat="1">
      <c r="G1405" s="279"/>
    </row>
    <row r="1406" spans="7:7" s="51" customFormat="1">
      <c r="G1406" s="279"/>
    </row>
    <row r="1407" spans="7:7" s="51" customFormat="1">
      <c r="G1407" s="279"/>
    </row>
    <row r="1408" spans="7:7" s="51" customFormat="1">
      <c r="G1408" s="279"/>
    </row>
    <row r="1409" spans="7:7" s="51" customFormat="1">
      <c r="G1409" s="279"/>
    </row>
    <row r="1410" spans="7:7" s="51" customFormat="1">
      <c r="G1410" s="279"/>
    </row>
    <row r="1411" spans="7:7" s="51" customFormat="1">
      <c r="G1411" s="279"/>
    </row>
    <row r="1412" spans="7:7" s="51" customFormat="1">
      <c r="G1412" s="279"/>
    </row>
    <row r="1413" spans="7:7" s="51" customFormat="1">
      <c r="G1413" s="279"/>
    </row>
    <row r="1414" spans="7:7" s="51" customFormat="1">
      <c r="G1414" s="279"/>
    </row>
    <row r="1415" spans="7:7" s="51" customFormat="1">
      <c r="G1415" s="279"/>
    </row>
    <row r="1416" spans="7:7" s="51" customFormat="1">
      <c r="G1416" s="279"/>
    </row>
    <row r="1417" spans="7:7" s="51" customFormat="1">
      <c r="G1417" s="279"/>
    </row>
    <row r="1418" spans="7:7" s="51" customFormat="1">
      <c r="G1418" s="279"/>
    </row>
    <row r="1419" spans="7:7" s="51" customFormat="1">
      <c r="G1419" s="279"/>
    </row>
    <row r="1420" spans="7:7" s="51" customFormat="1">
      <c r="G1420" s="279"/>
    </row>
    <row r="1421" spans="7:7" s="51" customFormat="1">
      <c r="G1421" s="279"/>
    </row>
    <row r="1422" spans="7:7" s="51" customFormat="1">
      <c r="G1422" s="279"/>
    </row>
    <row r="1423" spans="7:7" s="51" customFormat="1">
      <c r="G1423" s="279"/>
    </row>
    <row r="1424" spans="7:7" s="51" customFormat="1">
      <c r="G1424" s="279"/>
    </row>
    <row r="1425" spans="7:7" s="51" customFormat="1">
      <c r="G1425" s="279"/>
    </row>
    <row r="1426" spans="7:7" s="51" customFormat="1">
      <c r="G1426" s="279"/>
    </row>
    <row r="1427" spans="7:7" s="51" customFormat="1">
      <c r="G1427" s="279"/>
    </row>
    <row r="1428" spans="7:7" s="51" customFormat="1">
      <c r="G1428" s="279"/>
    </row>
    <row r="1429" spans="7:7" s="51" customFormat="1">
      <c r="G1429" s="279"/>
    </row>
    <row r="1430" spans="7:7" s="51" customFormat="1">
      <c r="G1430" s="279"/>
    </row>
    <row r="1431" spans="7:7" s="51" customFormat="1">
      <c r="G1431" s="279"/>
    </row>
    <row r="1432" spans="7:7" s="51" customFormat="1">
      <c r="G1432" s="279"/>
    </row>
    <row r="1433" spans="7:7" s="51" customFormat="1">
      <c r="G1433" s="279"/>
    </row>
    <row r="1434" spans="7:7" s="51" customFormat="1">
      <c r="G1434" s="279"/>
    </row>
    <row r="1435" spans="7:7" s="51" customFormat="1">
      <c r="G1435" s="279"/>
    </row>
    <row r="1436" spans="7:7" s="51" customFormat="1">
      <c r="G1436" s="279"/>
    </row>
    <row r="1437" spans="7:7" s="51" customFormat="1">
      <c r="G1437" s="279"/>
    </row>
    <row r="1438" spans="7:7" s="51" customFormat="1">
      <c r="G1438" s="279"/>
    </row>
    <row r="1439" spans="7:7" s="51" customFormat="1">
      <c r="G1439" s="279"/>
    </row>
    <row r="1440" spans="7:7" s="51" customFormat="1">
      <c r="G1440" s="279"/>
    </row>
    <row r="1441" spans="7:7" s="51" customFormat="1">
      <c r="G1441" s="279"/>
    </row>
    <row r="1442" spans="7:7" s="51" customFormat="1">
      <c r="G1442" s="279"/>
    </row>
    <row r="1443" spans="7:7" s="51" customFormat="1">
      <c r="G1443" s="279"/>
    </row>
    <row r="1444" spans="7:7" s="51" customFormat="1">
      <c r="G1444" s="279"/>
    </row>
    <row r="1445" spans="7:7" s="51" customFormat="1">
      <c r="G1445" s="279"/>
    </row>
    <row r="1446" spans="7:7" s="51" customFormat="1">
      <c r="G1446" s="279"/>
    </row>
    <row r="1447" spans="7:7" s="51" customFormat="1">
      <c r="G1447" s="279"/>
    </row>
    <row r="1448" spans="7:7" s="51" customFormat="1">
      <c r="G1448" s="279"/>
    </row>
    <row r="1449" spans="7:7" s="51" customFormat="1">
      <c r="G1449" s="279"/>
    </row>
    <row r="1450" spans="7:7" s="51" customFormat="1">
      <c r="G1450" s="279"/>
    </row>
    <row r="1451" spans="7:7" s="51" customFormat="1">
      <c r="G1451" s="279"/>
    </row>
    <row r="1452" spans="7:7" s="51" customFormat="1">
      <c r="G1452" s="279"/>
    </row>
    <row r="1453" spans="7:7" s="51" customFormat="1">
      <c r="G1453" s="279"/>
    </row>
    <row r="1454" spans="7:7" s="51" customFormat="1">
      <c r="G1454" s="279"/>
    </row>
    <row r="1455" spans="7:7" s="51" customFormat="1">
      <c r="G1455" s="279"/>
    </row>
    <row r="1456" spans="7:7" s="51" customFormat="1">
      <c r="G1456" s="279"/>
    </row>
    <row r="1457" spans="7:7" s="51" customFormat="1">
      <c r="G1457" s="279"/>
    </row>
    <row r="1458" spans="7:7" s="51" customFormat="1">
      <c r="G1458" s="279"/>
    </row>
    <row r="1459" spans="7:7" s="51" customFormat="1">
      <c r="G1459" s="279"/>
    </row>
    <row r="1460" spans="7:7" s="51" customFormat="1">
      <c r="G1460" s="279"/>
    </row>
    <row r="1461" spans="7:7" s="51" customFormat="1">
      <c r="G1461" s="279"/>
    </row>
    <row r="1462" spans="7:7" s="51" customFormat="1">
      <c r="G1462" s="279"/>
    </row>
    <row r="1463" spans="7:7" s="51" customFormat="1">
      <c r="G1463" s="279"/>
    </row>
    <row r="1464" spans="7:7" s="51" customFormat="1">
      <c r="G1464" s="279"/>
    </row>
    <row r="1465" spans="7:7" s="51" customFormat="1">
      <c r="G1465" s="279"/>
    </row>
    <row r="1466" spans="7:7" s="51" customFormat="1">
      <c r="G1466" s="279"/>
    </row>
    <row r="1467" spans="7:7" s="51" customFormat="1">
      <c r="G1467" s="279"/>
    </row>
    <row r="1468" spans="7:7" s="51" customFormat="1">
      <c r="G1468" s="279"/>
    </row>
    <row r="1469" spans="7:7" s="51" customFormat="1">
      <c r="G1469" s="279"/>
    </row>
    <row r="1470" spans="7:7" s="51" customFormat="1">
      <c r="G1470" s="279"/>
    </row>
    <row r="1471" spans="7:7" s="51" customFormat="1">
      <c r="G1471" s="279"/>
    </row>
    <row r="1472" spans="7:7" s="51" customFormat="1">
      <c r="G1472" s="279"/>
    </row>
    <row r="1473" spans="7:7" s="51" customFormat="1">
      <c r="G1473" s="279"/>
    </row>
    <row r="1474" spans="7:7" s="51" customFormat="1">
      <c r="G1474" s="279"/>
    </row>
    <row r="1475" spans="7:7" s="51" customFormat="1">
      <c r="G1475" s="279"/>
    </row>
    <row r="1476" spans="7:7" s="51" customFormat="1">
      <c r="G1476" s="279"/>
    </row>
    <row r="1477" spans="7:7" s="51" customFormat="1">
      <c r="G1477" s="279"/>
    </row>
    <row r="1478" spans="7:7" s="51" customFormat="1">
      <c r="G1478" s="279"/>
    </row>
    <row r="1479" spans="7:7" s="51" customFormat="1">
      <c r="G1479" s="279"/>
    </row>
    <row r="1480" spans="7:7" s="51" customFormat="1">
      <c r="G1480" s="279"/>
    </row>
    <row r="1481" spans="7:7" s="51" customFormat="1">
      <c r="G1481" s="279"/>
    </row>
    <row r="1482" spans="7:7" s="51" customFormat="1">
      <c r="G1482" s="279"/>
    </row>
    <row r="1483" spans="7:7" s="51" customFormat="1">
      <c r="G1483" s="279"/>
    </row>
    <row r="1484" spans="7:7" s="51" customFormat="1">
      <c r="G1484" s="279"/>
    </row>
    <row r="1485" spans="7:7" s="51" customFormat="1">
      <c r="G1485" s="279"/>
    </row>
    <row r="1486" spans="7:7" s="51" customFormat="1">
      <c r="G1486" s="279"/>
    </row>
    <row r="1487" spans="7:7" s="51" customFormat="1">
      <c r="G1487" s="279"/>
    </row>
    <row r="1488" spans="7:7" s="51" customFormat="1">
      <c r="G1488" s="279"/>
    </row>
    <row r="1489" spans="7:7" s="51" customFormat="1">
      <c r="G1489" s="279"/>
    </row>
    <row r="1490" spans="7:7" s="51" customFormat="1">
      <c r="G1490" s="279"/>
    </row>
    <row r="1491" spans="7:7" s="51" customFormat="1">
      <c r="G1491" s="279"/>
    </row>
    <row r="1492" spans="7:7" s="51" customFormat="1">
      <c r="G1492" s="279"/>
    </row>
    <row r="1493" spans="7:7" s="51" customFormat="1">
      <c r="G1493" s="279"/>
    </row>
    <row r="1494" spans="7:7" s="51" customFormat="1">
      <c r="G1494" s="279"/>
    </row>
    <row r="1495" spans="7:7" s="51" customFormat="1">
      <c r="G1495" s="279"/>
    </row>
    <row r="1496" spans="7:7" s="51" customFormat="1">
      <c r="G1496" s="279"/>
    </row>
    <row r="1497" spans="7:7" s="51" customFormat="1">
      <c r="G1497" s="279"/>
    </row>
    <row r="1498" spans="7:7" s="51" customFormat="1">
      <c r="G1498" s="279"/>
    </row>
    <row r="1499" spans="7:7" s="51" customFormat="1">
      <c r="G1499" s="279"/>
    </row>
    <row r="1500" spans="7:7" s="51" customFormat="1">
      <c r="G1500" s="279"/>
    </row>
    <row r="1501" spans="7:7" s="51" customFormat="1">
      <c r="G1501" s="279"/>
    </row>
    <row r="1502" spans="7:7" s="51" customFormat="1">
      <c r="G1502" s="279"/>
    </row>
    <row r="1503" spans="7:7" s="51" customFormat="1">
      <c r="G1503" s="279"/>
    </row>
    <row r="1504" spans="7:7" s="51" customFormat="1">
      <c r="G1504" s="279"/>
    </row>
    <row r="1505" spans="7:7" s="51" customFormat="1">
      <c r="G1505" s="279"/>
    </row>
    <row r="1506" spans="7:7" s="51" customFormat="1">
      <c r="G1506" s="279"/>
    </row>
    <row r="1507" spans="7:7" s="51" customFormat="1">
      <c r="G1507" s="279"/>
    </row>
    <row r="1508" spans="7:7" s="51" customFormat="1">
      <c r="G1508" s="279"/>
    </row>
    <row r="1509" spans="7:7" s="51" customFormat="1">
      <c r="G1509" s="279"/>
    </row>
    <row r="1510" spans="7:7" s="51" customFormat="1">
      <c r="G1510" s="279"/>
    </row>
    <row r="1511" spans="7:7" s="51" customFormat="1">
      <c r="G1511" s="279"/>
    </row>
    <row r="1512" spans="7:7" s="51" customFormat="1">
      <c r="G1512" s="279"/>
    </row>
    <row r="1513" spans="7:7" s="51" customFormat="1">
      <c r="G1513" s="279"/>
    </row>
    <row r="1514" spans="7:7" s="51" customFormat="1">
      <c r="G1514" s="279"/>
    </row>
    <row r="1515" spans="7:7" s="51" customFormat="1">
      <c r="G1515" s="279"/>
    </row>
    <row r="1516" spans="7:7" s="51" customFormat="1">
      <c r="G1516" s="279"/>
    </row>
    <row r="1517" spans="7:7" s="51" customFormat="1">
      <c r="G1517" s="279"/>
    </row>
    <row r="1518" spans="7:7" s="51" customFormat="1">
      <c r="G1518" s="279"/>
    </row>
    <row r="1519" spans="7:7" s="51" customFormat="1">
      <c r="G1519" s="279"/>
    </row>
    <row r="1520" spans="7:7" s="51" customFormat="1">
      <c r="G1520" s="279"/>
    </row>
    <row r="1521" spans="7:7" s="51" customFormat="1">
      <c r="G1521" s="279"/>
    </row>
    <row r="1522" spans="7:7" s="51" customFormat="1">
      <c r="G1522" s="279"/>
    </row>
    <row r="1523" spans="7:7" s="51" customFormat="1">
      <c r="G1523" s="279"/>
    </row>
    <row r="1524" spans="7:7" s="51" customFormat="1">
      <c r="G1524" s="279"/>
    </row>
    <row r="1525" spans="7:7" s="51" customFormat="1">
      <c r="G1525" s="279"/>
    </row>
    <row r="1526" spans="7:7" s="51" customFormat="1">
      <c r="G1526" s="279"/>
    </row>
    <row r="1527" spans="7:7" s="51" customFormat="1">
      <c r="G1527" s="279"/>
    </row>
    <row r="1528" spans="7:7" s="51" customFormat="1">
      <c r="G1528" s="279"/>
    </row>
    <row r="1529" spans="7:7" s="51" customFormat="1">
      <c r="G1529" s="279"/>
    </row>
    <row r="1530" spans="7:7" s="51" customFormat="1">
      <c r="G1530" s="279"/>
    </row>
    <row r="1531" spans="7:7" s="51" customFormat="1">
      <c r="G1531" s="279"/>
    </row>
    <row r="1532" spans="7:7" s="51" customFormat="1">
      <c r="G1532" s="279"/>
    </row>
    <row r="1533" spans="7:7" s="51" customFormat="1">
      <c r="G1533" s="279"/>
    </row>
    <row r="1534" spans="7:7" s="51" customFormat="1">
      <c r="G1534" s="279"/>
    </row>
    <row r="1535" spans="7:7" s="51" customFormat="1">
      <c r="G1535" s="279"/>
    </row>
    <row r="1536" spans="7:7" s="51" customFormat="1">
      <c r="G1536" s="279"/>
    </row>
    <row r="1537" spans="7:7" s="51" customFormat="1">
      <c r="G1537" s="279"/>
    </row>
    <row r="1538" spans="7:7" s="51" customFormat="1">
      <c r="G1538" s="279"/>
    </row>
    <row r="1539" spans="7:7" s="51" customFormat="1">
      <c r="G1539" s="279"/>
    </row>
    <row r="1540" spans="7:7" s="51" customFormat="1">
      <c r="G1540" s="279"/>
    </row>
    <row r="1541" spans="7:7" s="51" customFormat="1">
      <c r="G1541" s="279"/>
    </row>
    <row r="1542" spans="7:7" s="51" customFormat="1">
      <c r="G1542" s="279"/>
    </row>
    <row r="1543" spans="7:7" s="51" customFormat="1">
      <c r="G1543" s="279"/>
    </row>
    <row r="1544" spans="7:7" s="51" customFormat="1">
      <c r="G1544" s="279"/>
    </row>
    <row r="1545" spans="7:7" s="51" customFormat="1">
      <c r="G1545" s="279"/>
    </row>
    <row r="1546" spans="7:7" s="51" customFormat="1">
      <c r="G1546" s="279"/>
    </row>
    <row r="1547" spans="7:7" s="51" customFormat="1">
      <c r="G1547" s="279"/>
    </row>
    <row r="1548" spans="7:7" s="51" customFormat="1">
      <c r="G1548" s="279"/>
    </row>
    <row r="1549" spans="7:7" s="51" customFormat="1">
      <c r="G1549" s="279"/>
    </row>
    <row r="1550" spans="7:7" s="51" customFormat="1">
      <c r="G1550" s="279"/>
    </row>
    <row r="1551" spans="7:7" s="51" customFormat="1">
      <c r="G1551" s="279"/>
    </row>
    <row r="1552" spans="7:7" s="51" customFormat="1">
      <c r="G1552" s="279"/>
    </row>
    <row r="1553" spans="7:7" s="51" customFormat="1">
      <c r="G1553" s="279"/>
    </row>
    <row r="1554" spans="7:7" s="51" customFormat="1">
      <c r="G1554" s="279"/>
    </row>
    <row r="1555" spans="7:7" s="51" customFormat="1">
      <c r="G1555" s="279"/>
    </row>
    <row r="1556" spans="7:7" s="51" customFormat="1">
      <c r="G1556" s="279"/>
    </row>
    <row r="1557" spans="7:7" s="51" customFormat="1">
      <c r="G1557" s="279"/>
    </row>
    <row r="1558" spans="7:7" s="51" customFormat="1">
      <c r="G1558" s="279"/>
    </row>
    <row r="1559" spans="7:7" s="51" customFormat="1">
      <c r="G1559" s="279"/>
    </row>
    <row r="1560" spans="7:7" s="51" customFormat="1">
      <c r="G1560" s="279"/>
    </row>
    <row r="1561" spans="7:7" s="51" customFormat="1">
      <c r="G1561" s="279"/>
    </row>
    <row r="1562" spans="7:7" s="51" customFormat="1">
      <c r="G1562" s="279"/>
    </row>
    <row r="1563" spans="7:7" s="51" customFormat="1">
      <c r="G1563" s="279"/>
    </row>
    <row r="1564" spans="7:7" s="51" customFormat="1">
      <c r="G1564" s="279"/>
    </row>
    <row r="1565" spans="7:7" s="51" customFormat="1">
      <c r="G1565" s="279"/>
    </row>
    <row r="1566" spans="7:7" s="51" customFormat="1">
      <c r="G1566" s="279"/>
    </row>
    <row r="1567" spans="7:7" s="51" customFormat="1">
      <c r="G1567" s="279"/>
    </row>
    <row r="1568" spans="7:7" s="51" customFormat="1">
      <c r="G1568" s="279"/>
    </row>
    <row r="1569" spans="7:7" s="51" customFormat="1">
      <c r="G1569" s="279"/>
    </row>
    <row r="1570" spans="7:7" s="51" customFormat="1">
      <c r="G1570" s="279"/>
    </row>
    <row r="1571" spans="7:7" s="51" customFormat="1">
      <c r="G1571" s="279"/>
    </row>
    <row r="1572" spans="7:7" s="51" customFormat="1">
      <c r="G1572" s="279"/>
    </row>
    <row r="1573" spans="7:7" s="51" customFormat="1">
      <c r="G1573" s="279"/>
    </row>
    <row r="1574" spans="7:7" s="51" customFormat="1">
      <c r="G1574" s="279"/>
    </row>
    <row r="1575" spans="7:7" s="51" customFormat="1">
      <c r="G1575" s="279"/>
    </row>
    <row r="1576" spans="7:7" s="51" customFormat="1">
      <c r="G1576" s="279"/>
    </row>
    <row r="1577" spans="7:7" s="51" customFormat="1">
      <c r="G1577" s="279"/>
    </row>
    <row r="1578" spans="7:7" s="51" customFormat="1">
      <c r="G1578" s="279"/>
    </row>
    <row r="1579" spans="7:7" s="51" customFormat="1">
      <c r="G1579" s="279"/>
    </row>
    <row r="1580" spans="7:7" s="51" customFormat="1">
      <c r="G1580" s="279"/>
    </row>
    <row r="1581" spans="7:7" s="51" customFormat="1">
      <c r="G1581" s="279"/>
    </row>
    <row r="1582" spans="7:7" s="51" customFormat="1">
      <c r="G1582" s="279"/>
    </row>
    <row r="1583" spans="7:7" s="51" customFormat="1">
      <c r="G1583" s="279"/>
    </row>
    <row r="1584" spans="7:7" s="51" customFormat="1">
      <c r="G1584" s="279"/>
    </row>
    <row r="1585" spans="7:7" s="51" customFormat="1">
      <c r="G1585" s="279"/>
    </row>
    <row r="1586" spans="7:7" s="51" customFormat="1">
      <c r="G1586" s="279"/>
    </row>
    <row r="1587" spans="7:7" s="51" customFormat="1">
      <c r="G1587" s="279"/>
    </row>
    <row r="1588" spans="7:7" s="51" customFormat="1">
      <c r="G1588" s="279"/>
    </row>
    <row r="1589" spans="7:7" s="51" customFormat="1">
      <c r="G1589" s="279"/>
    </row>
    <row r="1590" spans="7:7" s="51" customFormat="1">
      <c r="G1590" s="279"/>
    </row>
    <row r="1591" spans="7:7" s="51" customFormat="1">
      <c r="G1591" s="279"/>
    </row>
    <row r="1592" spans="7:7" s="51" customFormat="1">
      <c r="G1592" s="279"/>
    </row>
    <row r="1593" spans="7:7" s="51" customFormat="1">
      <c r="G1593" s="279"/>
    </row>
    <row r="1594" spans="7:7" s="51" customFormat="1">
      <c r="G1594" s="279"/>
    </row>
    <row r="1595" spans="7:7" s="51" customFormat="1">
      <c r="G1595" s="279"/>
    </row>
    <row r="1596" spans="7:7" s="51" customFormat="1">
      <c r="G1596" s="279"/>
    </row>
    <row r="1597" spans="7:7" s="51" customFormat="1">
      <c r="G1597" s="279"/>
    </row>
    <row r="1598" spans="7:7" s="51" customFormat="1">
      <c r="G1598" s="279"/>
    </row>
    <row r="1599" spans="7:7" s="51" customFormat="1">
      <c r="G1599" s="279"/>
    </row>
    <row r="1600" spans="7:7" s="51" customFormat="1">
      <c r="G1600" s="279"/>
    </row>
    <row r="1601" spans="7:7" s="51" customFormat="1">
      <c r="G1601" s="279"/>
    </row>
    <row r="1602" spans="7:7" s="51" customFormat="1">
      <c r="G1602" s="279"/>
    </row>
    <row r="1603" spans="7:7" s="51" customFormat="1">
      <c r="G1603" s="279"/>
    </row>
    <row r="1604" spans="7:7" s="51" customFormat="1">
      <c r="G1604" s="279"/>
    </row>
    <row r="1605" spans="7:7" s="51" customFormat="1">
      <c r="G1605" s="279"/>
    </row>
    <row r="1606" spans="7:7" s="51" customFormat="1">
      <c r="G1606" s="279"/>
    </row>
    <row r="1607" spans="7:7" s="51" customFormat="1">
      <c r="G1607" s="279"/>
    </row>
    <row r="1608" spans="7:7" s="51" customFormat="1">
      <c r="G1608" s="279"/>
    </row>
    <row r="1609" spans="7:7" s="51" customFormat="1">
      <c r="G1609" s="279"/>
    </row>
    <row r="1610" spans="7:7" s="51" customFormat="1">
      <c r="G1610" s="279"/>
    </row>
    <row r="1611" spans="7:7" s="51" customFormat="1">
      <c r="G1611" s="279"/>
    </row>
    <row r="1612" spans="7:7" s="51" customFormat="1">
      <c r="G1612" s="279"/>
    </row>
    <row r="1613" spans="7:7" s="51" customFormat="1">
      <c r="G1613" s="279"/>
    </row>
    <row r="1614" spans="7:7" s="51" customFormat="1">
      <c r="G1614" s="279"/>
    </row>
    <row r="1615" spans="7:7" s="51" customFormat="1">
      <c r="G1615" s="279"/>
    </row>
    <row r="1616" spans="7:7" s="51" customFormat="1">
      <c r="G1616" s="279"/>
    </row>
    <row r="1617" spans="7:7" s="51" customFormat="1">
      <c r="G1617" s="279"/>
    </row>
    <row r="1618" spans="7:7" s="51" customFormat="1">
      <c r="G1618" s="279"/>
    </row>
    <row r="1619" spans="7:7" s="51" customFormat="1">
      <c r="G1619" s="279"/>
    </row>
    <row r="1620" spans="7:7" s="51" customFormat="1">
      <c r="G1620" s="279"/>
    </row>
    <row r="1621" spans="7:7" s="51" customFormat="1">
      <c r="G1621" s="279"/>
    </row>
    <row r="1622" spans="7:7" s="51" customFormat="1">
      <c r="G1622" s="279"/>
    </row>
    <row r="1623" spans="7:7" s="51" customFormat="1">
      <c r="G1623" s="279"/>
    </row>
    <row r="1624" spans="7:7" s="51" customFormat="1">
      <c r="G1624" s="279"/>
    </row>
    <row r="1625" spans="7:7" s="51" customFormat="1">
      <c r="G1625" s="279"/>
    </row>
    <row r="1626" spans="7:7" s="51" customFormat="1">
      <c r="G1626" s="279"/>
    </row>
    <row r="1627" spans="7:7" s="51" customFormat="1">
      <c r="G1627" s="279"/>
    </row>
    <row r="1628" spans="7:7" s="51" customFormat="1">
      <c r="G1628" s="279"/>
    </row>
    <row r="1629" spans="7:7" s="51" customFormat="1">
      <c r="G1629" s="279"/>
    </row>
    <row r="1630" spans="7:7" s="51" customFormat="1">
      <c r="G1630" s="279"/>
    </row>
    <row r="1631" spans="7:7" s="51" customFormat="1">
      <c r="G1631" s="279"/>
    </row>
    <row r="1632" spans="7:7" s="51" customFormat="1">
      <c r="G1632" s="279"/>
    </row>
    <row r="1633" spans="7:7" s="51" customFormat="1">
      <c r="G1633" s="279"/>
    </row>
    <row r="1634" spans="7:7" s="51" customFormat="1">
      <c r="G1634" s="279"/>
    </row>
    <row r="1635" spans="7:7" s="51" customFormat="1">
      <c r="G1635" s="279"/>
    </row>
    <row r="1636" spans="7:7" s="51" customFormat="1">
      <c r="G1636" s="279"/>
    </row>
    <row r="1637" spans="7:7" s="51" customFormat="1">
      <c r="G1637" s="279"/>
    </row>
    <row r="1638" spans="7:7" s="51" customFormat="1">
      <c r="G1638" s="279"/>
    </row>
    <row r="1639" spans="7:7" s="51" customFormat="1">
      <c r="G1639" s="279"/>
    </row>
    <row r="1640" spans="7:7" s="51" customFormat="1">
      <c r="G1640" s="279"/>
    </row>
    <row r="1641" spans="7:7" s="51" customFormat="1">
      <c r="G1641" s="279"/>
    </row>
    <row r="1642" spans="7:7" s="51" customFormat="1">
      <c r="G1642" s="279"/>
    </row>
    <row r="1643" spans="7:7" s="51" customFormat="1">
      <c r="G1643" s="279"/>
    </row>
    <row r="1644" spans="7:7" s="51" customFormat="1">
      <c r="G1644" s="279"/>
    </row>
    <row r="1645" spans="7:7" s="51" customFormat="1">
      <c r="G1645" s="279"/>
    </row>
    <row r="1646" spans="7:7" s="51" customFormat="1">
      <c r="G1646" s="279"/>
    </row>
    <row r="1647" spans="7:7" s="51" customFormat="1">
      <c r="G1647" s="279"/>
    </row>
    <row r="1648" spans="7:7" s="51" customFormat="1">
      <c r="G1648" s="279"/>
    </row>
    <row r="1649" spans="7:7" s="51" customFormat="1">
      <c r="G1649" s="279"/>
    </row>
    <row r="1650" spans="7:7" s="51" customFormat="1">
      <c r="G1650" s="279"/>
    </row>
    <row r="1651" spans="7:7" s="51" customFormat="1">
      <c r="G1651" s="279"/>
    </row>
    <row r="1652" spans="7:7" s="51" customFormat="1">
      <c r="G1652" s="279"/>
    </row>
    <row r="1653" spans="7:7" s="51" customFormat="1">
      <c r="G1653" s="279"/>
    </row>
    <row r="1654" spans="7:7" s="51" customFormat="1">
      <c r="G1654" s="279"/>
    </row>
    <row r="1655" spans="7:7" s="51" customFormat="1">
      <c r="G1655" s="279"/>
    </row>
    <row r="1656" spans="7:7" s="51" customFormat="1">
      <c r="G1656" s="279"/>
    </row>
    <row r="1657" spans="7:7" s="51" customFormat="1">
      <c r="G1657" s="279"/>
    </row>
    <row r="1658" spans="7:7" s="51" customFormat="1">
      <c r="G1658" s="279"/>
    </row>
    <row r="1659" spans="7:7" s="51" customFormat="1">
      <c r="G1659" s="279"/>
    </row>
    <row r="1660" spans="7:7" s="51" customFormat="1">
      <c r="G1660" s="279"/>
    </row>
    <row r="1661" spans="7:7" s="51" customFormat="1">
      <c r="G1661" s="279"/>
    </row>
    <row r="1662" spans="7:7" s="51" customFormat="1">
      <c r="G1662" s="279"/>
    </row>
    <row r="1663" spans="7:7" s="51" customFormat="1">
      <c r="G1663" s="279"/>
    </row>
    <row r="1664" spans="7:7" s="51" customFormat="1">
      <c r="G1664" s="279"/>
    </row>
    <row r="1665" spans="7:7" s="51" customFormat="1">
      <c r="G1665" s="279"/>
    </row>
    <row r="1666" spans="7:7" s="51" customFormat="1">
      <c r="G1666" s="279"/>
    </row>
    <row r="1667" spans="7:7" s="51" customFormat="1">
      <c r="G1667" s="279"/>
    </row>
    <row r="1668" spans="7:7" s="51" customFormat="1">
      <c r="G1668" s="279"/>
    </row>
    <row r="1669" spans="7:7" s="51" customFormat="1">
      <c r="G1669" s="279"/>
    </row>
    <row r="1670" spans="7:7" s="51" customFormat="1">
      <c r="G1670" s="279"/>
    </row>
    <row r="1671" spans="7:7" s="51" customFormat="1">
      <c r="G1671" s="279"/>
    </row>
    <row r="1672" spans="7:7" s="51" customFormat="1">
      <c r="G1672" s="279"/>
    </row>
    <row r="1673" spans="7:7" s="51" customFormat="1">
      <c r="G1673" s="279"/>
    </row>
    <row r="1674" spans="7:7" s="51" customFormat="1">
      <c r="G1674" s="279"/>
    </row>
    <row r="1675" spans="7:7" s="51" customFormat="1">
      <c r="G1675" s="279"/>
    </row>
    <row r="1676" spans="7:7" s="51" customFormat="1">
      <c r="G1676" s="279"/>
    </row>
    <row r="1677" spans="7:7" s="51" customFormat="1">
      <c r="G1677" s="279"/>
    </row>
    <row r="1678" spans="7:7" s="51" customFormat="1">
      <c r="G1678" s="279"/>
    </row>
    <row r="1679" spans="7:7" s="51" customFormat="1">
      <c r="G1679" s="279"/>
    </row>
    <row r="1680" spans="7:7" s="51" customFormat="1">
      <c r="G1680" s="279"/>
    </row>
    <row r="1681" spans="7:7" s="51" customFormat="1">
      <c r="G1681" s="279"/>
    </row>
    <row r="1682" spans="7:7" s="51" customFormat="1">
      <c r="G1682" s="279"/>
    </row>
    <row r="1683" spans="7:7" s="51" customFormat="1">
      <c r="G1683" s="279"/>
    </row>
    <row r="1684" spans="7:7" s="51" customFormat="1">
      <c r="G1684" s="279"/>
    </row>
    <row r="1685" spans="7:7" s="51" customFormat="1">
      <c r="G1685" s="279"/>
    </row>
    <row r="1686" spans="7:7" s="51" customFormat="1">
      <c r="G1686" s="279"/>
    </row>
    <row r="1687" spans="7:7" s="51" customFormat="1">
      <c r="G1687" s="279"/>
    </row>
    <row r="1688" spans="7:7" s="51" customFormat="1">
      <c r="G1688" s="279"/>
    </row>
    <row r="1689" spans="7:7" s="51" customFormat="1">
      <c r="G1689" s="279"/>
    </row>
    <row r="1690" spans="7:7" s="51" customFormat="1">
      <c r="G1690" s="279"/>
    </row>
    <row r="1691" spans="7:7" s="51" customFormat="1">
      <c r="G1691" s="279"/>
    </row>
    <row r="1692" spans="7:7" s="51" customFormat="1">
      <c r="G1692" s="279"/>
    </row>
    <row r="1693" spans="7:7" s="51" customFormat="1">
      <c r="G1693" s="279"/>
    </row>
    <row r="1694" spans="7:7" s="51" customFormat="1">
      <c r="G1694" s="279"/>
    </row>
    <row r="1695" spans="7:7" s="51" customFormat="1">
      <c r="G1695" s="279"/>
    </row>
    <row r="1696" spans="7:7" s="51" customFormat="1">
      <c r="G1696" s="279"/>
    </row>
    <row r="1697" spans="7:7" s="51" customFormat="1">
      <c r="G1697" s="279"/>
    </row>
    <row r="1698" spans="7:7" s="51" customFormat="1">
      <c r="G1698" s="279"/>
    </row>
    <row r="1699" spans="7:7" s="51" customFormat="1">
      <c r="G1699" s="279"/>
    </row>
    <row r="1700" spans="7:7" s="51" customFormat="1">
      <c r="G1700" s="279"/>
    </row>
    <row r="1701" spans="7:7" s="51" customFormat="1">
      <c r="G1701" s="279"/>
    </row>
    <row r="1702" spans="7:7" s="51" customFormat="1">
      <c r="G1702" s="279"/>
    </row>
    <row r="1703" spans="7:7" s="51" customFormat="1">
      <c r="G1703" s="279"/>
    </row>
    <row r="1704" spans="7:7" s="51" customFormat="1">
      <c r="G1704" s="279"/>
    </row>
    <row r="1705" spans="7:7" s="51" customFormat="1">
      <c r="G1705" s="279"/>
    </row>
    <row r="1706" spans="7:7" s="51" customFormat="1">
      <c r="G1706" s="279"/>
    </row>
    <row r="1707" spans="7:7" s="51" customFormat="1">
      <c r="G1707" s="279"/>
    </row>
    <row r="1708" spans="7:7" s="51" customFormat="1">
      <c r="G1708" s="279"/>
    </row>
    <row r="1709" spans="7:7" s="51" customFormat="1">
      <c r="G1709" s="279"/>
    </row>
    <row r="1710" spans="7:7" s="51" customFormat="1">
      <c r="G1710" s="279"/>
    </row>
    <row r="1711" spans="7:7" s="51" customFormat="1">
      <c r="G1711" s="279"/>
    </row>
    <row r="1712" spans="7:7" s="51" customFormat="1">
      <c r="G1712" s="279"/>
    </row>
    <row r="1713" spans="7:7" s="51" customFormat="1">
      <c r="G1713" s="279"/>
    </row>
    <row r="1714" spans="7:7" s="51" customFormat="1">
      <c r="G1714" s="279"/>
    </row>
    <row r="1715" spans="7:7" s="51" customFormat="1">
      <c r="G1715" s="279"/>
    </row>
    <row r="1716" spans="7:7" s="51" customFormat="1">
      <c r="G1716" s="279"/>
    </row>
    <row r="1717" spans="7:7" s="51" customFormat="1">
      <c r="G1717" s="279"/>
    </row>
    <row r="1718" spans="7:7" s="51" customFormat="1">
      <c r="G1718" s="279"/>
    </row>
    <row r="1719" spans="7:7" s="51" customFormat="1">
      <c r="G1719" s="279"/>
    </row>
    <row r="1720" spans="7:7" s="51" customFormat="1">
      <c r="G1720" s="279"/>
    </row>
    <row r="1721" spans="7:7" s="51" customFormat="1">
      <c r="G1721" s="279"/>
    </row>
    <row r="1722" spans="7:7" s="51" customFormat="1">
      <c r="G1722" s="279"/>
    </row>
    <row r="1723" spans="7:7" s="51" customFormat="1">
      <c r="G1723" s="279"/>
    </row>
    <row r="1724" spans="7:7" s="51" customFormat="1">
      <c r="G1724" s="279"/>
    </row>
    <row r="1725" spans="7:7" s="51" customFormat="1">
      <c r="G1725" s="279"/>
    </row>
    <row r="1726" spans="7:7" s="51" customFormat="1">
      <c r="G1726" s="279"/>
    </row>
    <row r="1727" spans="7:7" s="51" customFormat="1">
      <c r="G1727" s="279"/>
    </row>
    <row r="1728" spans="7:7" s="51" customFormat="1">
      <c r="G1728" s="279"/>
    </row>
    <row r="1729" spans="7:7" s="51" customFormat="1">
      <c r="G1729" s="279"/>
    </row>
    <row r="1730" spans="7:7" s="51" customFormat="1">
      <c r="G1730" s="279"/>
    </row>
    <row r="1731" spans="7:7" s="51" customFormat="1">
      <c r="G1731" s="279"/>
    </row>
    <row r="1732" spans="7:7" s="51" customFormat="1">
      <c r="G1732" s="279"/>
    </row>
    <row r="1733" spans="7:7" s="51" customFormat="1">
      <c r="G1733" s="279"/>
    </row>
    <row r="1734" spans="7:7" s="51" customFormat="1">
      <c r="G1734" s="279"/>
    </row>
    <row r="1735" spans="7:7" s="51" customFormat="1">
      <c r="G1735" s="279"/>
    </row>
    <row r="1736" spans="7:7" s="51" customFormat="1">
      <c r="G1736" s="279"/>
    </row>
    <row r="1737" spans="7:7" s="51" customFormat="1">
      <c r="G1737" s="279"/>
    </row>
    <row r="1738" spans="7:7" s="51" customFormat="1">
      <c r="G1738" s="279"/>
    </row>
    <row r="1739" spans="7:7" s="51" customFormat="1">
      <c r="G1739" s="279"/>
    </row>
    <row r="1740" spans="7:7" s="51" customFormat="1">
      <c r="G1740" s="279"/>
    </row>
    <row r="1741" spans="7:7" s="51" customFormat="1">
      <c r="G1741" s="279"/>
    </row>
    <row r="1742" spans="7:7" s="51" customFormat="1">
      <c r="G1742" s="279"/>
    </row>
    <row r="1743" spans="7:7" s="51" customFormat="1">
      <c r="G1743" s="279"/>
    </row>
    <row r="1744" spans="7:7" s="51" customFormat="1">
      <c r="G1744" s="279"/>
    </row>
    <row r="1745" spans="7:7" s="51" customFormat="1">
      <c r="G1745" s="279"/>
    </row>
    <row r="1746" spans="7:7" s="51" customFormat="1">
      <c r="G1746" s="279"/>
    </row>
    <row r="1747" spans="7:7" s="51" customFormat="1">
      <c r="G1747" s="279"/>
    </row>
    <row r="1748" spans="7:7" s="51" customFormat="1">
      <c r="G1748" s="279"/>
    </row>
    <row r="1749" spans="7:7" s="51" customFormat="1">
      <c r="G1749" s="279"/>
    </row>
    <row r="1750" spans="7:7" s="51" customFormat="1">
      <c r="G1750" s="279"/>
    </row>
    <row r="1751" spans="7:7" s="51" customFormat="1">
      <c r="G1751" s="279"/>
    </row>
    <row r="1752" spans="7:7" s="51" customFormat="1">
      <c r="G1752" s="279"/>
    </row>
    <row r="1753" spans="7:7" s="51" customFormat="1">
      <c r="G1753" s="279"/>
    </row>
    <row r="1754" spans="7:7" s="51" customFormat="1">
      <c r="G1754" s="279"/>
    </row>
    <row r="1755" spans="7:7" s="51" customFormat="1">
      <c r="G1755" s="279"/>
    </row>
    <row r="1756" spans="7:7" s="51" customFormat="1">
      <c r="G1756" s="279"/>
    </row>
    <row r="1757" spans="7:7" s="51" customFormat="1">
      <c r="G1757" s="279"/>
    </row>
    <row r="1758" spans="7:7" s="51" customFormat="1">
      <c r="G1758" s="279"/>
    </row>
    <row r="1759" spans="7:7" s="51" customFormat="1">
      <c r="G1759" s="279"/>
    </row>
    <row r="1760" spans="7:7" s="51" customFormat="1">
      <c r="G1760" s="279"/>
    </row>
    <row r="1761" spans="7:7" s="51" customFormat="1">
      <c r="G1761" s="279"/>
    </row>
    <row r="1762" spans="7:7" s="51" customFormat="1">
      <c r="G1762" s="279"/>
    </row>
    <row r="1763" spans="7:7" s="51" customFormat="1">
      <c r="G1763" s="279"/>
    </row>
    <row r="1764" spans="7:7" s="51" customFormat="1">
      <c r="G1764" s="279"/>
    </row>
    <row r="1765" spans="7:7" s="51" customFormat="1">
      <c r="G1765" s="279"/>
    </row>
    <row r="1766" spans="7:7" s="51" customFormat="1">
      <c r="G1766" s="279"/>
    </row>
    <row r="1767" spans="7:7" s="51" customFormat="1">
      <c r="G1767" s="279"/>
    </row>
    <row r="1768" spans="7:7" s="51" customFormat="1">
      <c r="G1768" s="279"/>
    </row>
    <row r="1769" spans="7:7" s="51" customFormat="1">
      <c r="G1769" s="279"/>
    </row>
    <row r="1770" spans="7:7" s="51" customFormat="1">
      <c r="G1770" s="279"/>
    </row>
    <row r="1771" spans="7:7" s="51" customFormat="1">
      <c r="G1771" s="279"/>
    </row>
    <row r="1772" spans="7:7" s="51" customFormat="1">
      <c r="G1772" s="279"/>
    </row>
    <row r="1773" spans="7:7" s="51" customFormat="1">
      <c r="G1773" s="279"/>
    </row>
    <row r="1774" spans="7:7" s="51" customFormat="1">
      <c r="G1774" s="279"/>
    </row>
    <row r="1775" spans="7:7" s="51" customFormat="1">
      <c r="G1775" s="279"/>
    </row>
    <row r="1776" spans="7:7" s="51" customFormat="1">
      <c r="G1776" s="279"/>
    </row>
    <row r="1777" spans="7:7" s="51" customFormat="1">
      <c r="G1777" s="279"/>
    </row>
    <row r="1778" spans="7:7" s="51" customFormat="1">
      <c r="G1778" s="279"/>
    </row>
    <row r="1779" spans="7:7" s="51" customFormat="1">
      <c r="G1779" s="279"/>
    </row>
    <row r="1780" spans="7:7" s="51" customFormat="1">
      <c r="G1780" s="279"/>
    </row>
    <row r="1781" spans="7:7" s="51" customFormat="1">
      <c r="G1781" s="279"/>
    </row>
    <row r="1782" spans="7:7" s="51" customFormat="1">
      <c r="G1782" s="279"/>
    </row>
    <row r="1783" spans="7:7" s="51" customFormat="1">
      <c r="G1783" s="279"/>
    </row>
    <row r="1784" spans="7:7" s="51" customFormat="1">
      <c r="G1784" s="279"/>
    </row>
    <row r="1785" spans="7:7" s="51" customFormat="1">
      <c r="G1785" s="279"/>
    </row>
    <row r="1786" spans="7:7" s="51" customFormat="1">
      <c r="G1786" s="279"/>
    </row>
    <row r="1787" spans="7:7" s="51" customFormat="1">
      <c r="G1787" s="279"/>
    </row>
    <row r="1788" spans="7:7" s="51" customFormat="1">
      <c r="G1788" s="279"/>
    </row>
    <row r="1789" spans="7:7" s="51" customFormat="1">
      <c r="G1789" s="279"/>
    </row>
    <row r="1790" spans="7:7" s="51" customFormat="1">
      <c r="G1790" s="279"/>
    </row>
    <row r="1791" spans="7:7" s="51" customFormat="1">
      <c r="G1791" s="279"/>
    </row>
    <row r="1792" spans="7:7" s="51" customFormat="1">
      <c r="G1792" s="279"/>
    </row>
    <row r="1793" spans="7:7" s="51" customFormat="1">
      <c r="G1793" s="279"/>
    </row>
    <row r="1794" spans="7:7" s="51" customFormat="1">
      <c r="G1794" s="279"/>
    </row>
    <row r="1795" spans="7:7" s="51" customFormat="1">
      <c r="G1795" s="279"/>
    </row>
    <row r="1796" spans="7:7" s="51" customFormat="1">
      <c r="G1796" s="279"/>
    </row>
    <row r="1797" spans="7:7" s="51" customFormat="1">
      <c r="G1797" s="279"/>
    </row>
    <row r="1798" spans="7:7" s="51" customFormat="1">
      <c r="G1798" s="279"/>
    </row>
    <row r="1799" spans="7:7" s="51" customFormat="1">
      <c r="G1799" s="279"/>
    </row>
    <row r="1800" spans="7:7" s="51" customFormat="1">
      <c r="G1800" s="279"/>
    </row>
    <row r="1801" spans="7:7" s="51" customFormat="1">
      <c r="G1801" s="279"/>
    </row>
    <row r="1802" spans="7:7" s="51" customFormat="1">
      <c r="G1802" s="279"/>
    </row>
    <row r="1803" spans="7:7" s="51" customFormat="1">
      <c r="G1803" s="279"/>
    </row>
    <row r="1804" spans="7:7" s="51" customFormat="1">
      <c r="G1804" s="279"/>
    </row>
    <row r="1805" spans="7:7" s="51" customFormat="1">
      <c r="G1805" s="279"/>
    </row>
    <row r="1806" spans="7:7" s="51" customFormat="1">
      <c r="G1806" s="279"/>
    </row>
    <row r="1807" spans="7:7" s="51" customFormat="1">
      <c r="G1807" s="279"/>
    </row>
    <row r="1808" spans="7:7" s="51" customFormat="1">
      <c r="G1808" s="279"/>
    </row>
    <row r="1809" spans="7:7" s="51" customFormat="1">
      <c r="G1809" s="279"/>
    </row>
    <row r="1810" spans="7:7" s="51" customFormat="1">
      <c r="G1810" s="279"/>
    </row>
    <row r="1811" spans="7:7" s="51" customFormat="1">
      <c r="G1811" s="279"/>
    </row>
    <row r="1812" spans="7:7" s="51" customFormat="1">
      <c r="G1812" s="279"/>
    </row>
    <row r="1813" spans="7:7" s="51" customFormat="1">
      <c r="G1813" s="279"/>
    </row>
    <row r="1814" spans="7:7" s="51" customFormat="1">
      <c r="G1814" s="279"/>
    </row>
    <row r="1815" spans="7:7" s="51" customFormat="1">
      <c r="G1815" s="279"/>
    </row>
    <row r="1816" spans="7:7" s="51" customFormat="1">
      <c r="G1816" s="279"/>
    </row>
    <row r="1817" spans="7:7" s="51" customFormat="1">
      <c r="G1817" s="279"/>
    </row>
    <row r="1818" spans="7:7" s="51" customFormat="1">
      <c r="G1818" s="279"/>
    </row>
    <row r="1819" spans="7:7" s="51" customFormat="1">
      <c r="G1819" s="279"/>
    </row>
    <row r="1820" spans="7:7" s="51" customFormat="1">
      <c r="G1820" s="279"/>
    </row>
    <row r="1821" spans="7:7" s="51" customFormat="1">
      <c r="G1821" s="279"/>
    </row>
    <row r="1822" spans="7:7" s="51" customFormat="1">
      <c r="G1822" s="279"/>
    </row>
    <row r="1823" spans="7:7" s="51" customFormat="1">
      <c r="G1823" s="279"/>
    </row>
    <row r="1824" spans="7:7" s="51" customFormat="1">
      <c r="G1824" s="279"/>
    </row>
    <row r="1825" spans="7:7" s="51" customFormat="1">
      <c r="G1825" s="279"/>
    </row>
    <row r="1826" spans="7:7" s="51" customFormat="1">
      <c r="G1826" s="279"/>
    </row>
    <row r="1827" spans="7:7" s="51" customFormat="1">
      <c r="G1827" s="279"/>
    </row>
    <row r="1828" spans="7:7" s="51" customFormat="1">
      <c r="G1828" s="279"/>
    </row>
    <row r="1829" spans="7:7" s="51" customFormat="1">
      <c r="G1829" s="279"/>
    </row>
    <row r="1830" spans="7:7" s="51" customFormat="1">
      <c r="G1830" s="279"/>
    </row>
    <row r="1831" spans="7:7" s="51" customFormat="1">
      <c r="G1831" s="279"/>
    </row>
    <row r="1832" spans="7:7" s="51" customFormat="1">
      <c r="G1832" s="279"/>
    </row>
    <row r="1833" spans="7:7" s="51" customFormat="1">
      <c r="G1833" s="279"/>
    </row>
    <row r="1834" spans="7:7" s="51" customFormat="1">
      <c r="G1834" s="279"/>
    </row>
    <row r="1835" spans="7:7" s="51" customFormat="1">
      <c r="G1835" s="279"/>
    </row>
    <row r="1836" spans="7:7" s="51" customFormat="1">
      <c r="G1836" s="279"/>
    </row>
    <row r="1837" spans="7:7" s="51" customFormat="1">
      <c r="G1837" s="279"/>
    </row>
    <row r="1838" spans="7:7" s="51" customFormat="1">
      <c r="G1838" s="279"/>
    </row>
    <row r="1839" spans="7:7" s="51" customFormat="1">
      <c r="G1839" s="279"/>
    </row>
    <row r="1840" spans="7:7" s="51" customFormat="1">
      <c r="G1840" s="279"/>
    </row>
    <row r="1841" spans="7:7" s="51" customFormat="1">
      <c r="G1841" s="279"/>
    </row>
    <row r="1842" spans="7:7" s="51" customFormat="1">
      <c r="G1842" s="279"/>
    </row>
    <row r="1843" spans="7:7" s="51" customFormat="1">
      <c r="G1843" s="279"/>
    </row>
    <row r="1844" spans="7:7" s="51" customFormat="1">
      <c r="G1844" s="279"/>
    </row>
    <row r="1845" spans="7:7" s="51" customFormat="1">
      <c r="G1845" s="279"/>
    </row>
    <row r="1846" spans="7:7" s="51" customFormat="1">
      <c r="G1846" s="279"/>
    </row>
    <row r="1847" spans="7:7" s="51" customFormat="1">
      <c r="G1847" s="279"/>
    </row>
    <row r="1848" spans="7:7" s="51" customFormat="1">
      <c r="G1848" s="279"/>
    </row>
    <row r="1849" spans="7:7" s="51" customFormat="1">
      <c r="G1849" s="279"/>
    </row>
    <row r="1850" spans="7:7" s="51" customFormat="1">
      <c r="G1850" s="279"/>
    </row>
    <row r="1851" spans="7:7" s="51" customFormat="1">
      <c r="G1851" s="279"/>
    </row>
    <row r="1852" spans="7:7" s="51" customFormat="1">
      <c r="G1852" s="279"/>
    </row>
    <row r="1853" spans="7:7" s="51" customFormat="1">
      <c r="G1853" s="279"/>
    </row>
    <row r="1854" spans="7:7" s="51" customFormat="1">
      <c r="G1854" s="279"/>
    </row>
    <row r="1855" spans="7:7" s="51" customFormat="1">
      <c r="G1855" s="279"/>
    </row>
    <row r="1856" spans="7:7" s="51" customFormat="1">
      <c r="G1856" s="279"/>
    </row>
    <row r="1857" spans="7:7" s="51" customFormat="1">
      <c r="G1857" s="279"/>
    </row>
    <row r="1858" spans="7:7" s="51" customFormat="1">
      <c r="G1858" s="279"/>
    </row>
    <row r="1859" spans="7:7" s="51" customFormat="1">
      <c r="G1859" s="279"/>
    </row>
    <row r="1860" spans="7:7" s="51" customFormat="1">
      <c r="G1860" s="279"/>
    </row>
    <row r="1861" spans="7:7" s="51" customFormat="1">
      <c r="G1861" s="279"/>
    </row>
    <row r="1862" spans="7:7" s="51" customFormat="1">
      <c r="G1862" s="279"/>
    </row>
    <row r="1863" spans="7:7" s="51" customFormat="1">
      <c r="G1863" s="279"/>
    </row>
    <row r="1864" spans="7:7" s="51" customFormat="1">
      <c r="G1864" s="279"/>
    </row>
    <row r="1865" spans="7:7" s="51" customFormat="1">
      <c r="G1865" s="279"/>
    </row>
    <row r="1866" spans="7:7" s="51" customFormat="1">
      <c r="G1866" s="279"/>
    </row>
    <row r="1867" spans="7:7" s="51" customFormat="1">
      <c r="G1867" s="279"/>
    </row>
    <row r="1868" spans="7:7" s="51" customFormat="1">
      <c r="G1868" s="279"/>
    </row>
    <row r="1869" spans="7:7" s="51" customFormat="1">
      <c r="G1869" s="279"/>
    </row>
    <row r="1870" spans="7:7" s="51" customFormat="1">
      <c r="G1870" s="279"/>
    </row>
    <row r="1871" spans="7:7" s="51" customFormat="1">
      <c r="G1871" s="279"/>
    </row>
    <row r="1872" spans="7:7" s="51" customFormat="1">
      <c r="G1872" s="279"/>
    </row>
    <row r="1873" spans="7:7" s="51" customFormat="1">
      <c r="G1873" s="279"/>
    </row>
    <row r="1874" spans="7:7" s="51" customFormat="1">
      <c r="G1874" s="279"/>
    </row>
    <row r="1875" spans="7:7" s="51" customFormat="1">
      <c r="G1875" s="279"/>
    </row>
    <row r="1876" spans="7:7" s="51" customFormat="1">
      <c r="G1876" s="279"/>
    </row>
    <row r="1877" spans="7:7" s="51" customFormat="1">
      <c r="G1877" s="279"/>
    </row>
    <row r="1878" spans="7:7" s="51" customFormat="1">
      <c r="G1878" s="279"/>
    </row>
    <row r="1879" spans="7:7" s="51" customFormat="1">
      <c r="G1879" s="279"/>
    </row>
    <row r="1880" spans="7:7" s="51" customFormat="1">
      <c r="G1880" s="279"/>
    </row>
    <row r="1881" spans="7:7" s="51" customFormat="1">
      <c r="G1881" s="279"/>
    </row>
    <row r="1882" spans="7:7" s="51" customFormat="1">
      <c r="G1882" s="279"/>
    </row>
    <row r="1883" spans="7:7" s="51" customFormat="1">
      <c r="G1883" s="279"/>
    </row>
    <row r="1884" spans="7:7" s="51" customFormat="1">
      <c r="G1884" s="279"/>
    </row>
    <row r="1885" spans="7:7" s="51" customFormat="1">
      <c r="G1885" s="279"/>
    </row>
    <row r="1886" spans="7:7" s="51" customFormat="1">
      <c r="G1886" s="279"/>
    </row>
    <row r="1887" spans="7:7" s="51" customFormat="1">
      <c r="G1887" s="279"/>
    </row>
    <row r="1888" spans="7:7" s="51" customFormat="1">
      <c r="G1888" s="279"/>
    </row>
    <row r="1889" spans="7:7" s="51" customFormat="1">
      <c r="G1889" s="279"/>
    </row>
    <row r="1890" spans="7:7" s="51" customFormat="1">
      <c r="G1890" s="279"/>
    </row>
    <row r="1891" spans="7:7" s="51" customFormat="1">
      <c r="G1891" s="279"/>
    </row>
    <row r="1892" spans="7:7" s="51" customFormat="1">
      <c r="G1892" s="279"/>
    </row>
    <row r="1893" spans="7:7" s="51" customFormat="1">
      <c r="G1893" s="279"/>
    </row>
    <row r="1894" spans="7:7" s="51" customFormat="1">
      <c r="G1894" s="279"/>
    </row>
    <row r="1895" spans="7:7" s="51" customFormat="1">
      <c r="G1895" s="279"/>
    </row>
    <row r="1896" spans="7:7" s="51" customFormat="1">
      <c r="G1896" s="279"/>
    </row>
    <row r="1897" spans="7:7" s="51" customFormat="1">
      <c r="G1897" s="279"/>
    </row>
    <row r="1898" spans="7:7" s="51" customFormat="1">
      <c r="G1898" s="279"/>
    </row>
    <row r="1899" spans="7:7" s="51" customFormat="1">
      <c r="G1899" s="279"/>
    </row>
    <row r="1900" spans="7:7" s="51" customFormat="1">
      <c r="G1900" s="279"/>
    </row>
    <row r="1901" spans="7:7" s="51" customFormat="1">
      <c r="G1901" s="279"/>
    </row>
    <row r="1902" spans="7:7" s="51" customFormat="1">
      <c r="G1902" s="279"/>
    </row>
    <row r="1903" spans="7:7" s="51" customFormat="1">
      <c r="G1903" s="279"/>
    </row>
    <row r="1904" spans="7:7" s="51" customFormat="1">
      <c r="G1904" s="279"/>
    </row>
    <row r="1905" spans="7:7" s="51" customFormat="1">
      <c r="G1905" s="279"/>
    </row>
    <row r="1906" spans="7:7" s="51" customFormat="1">
      <c r="G1906" s="279"/>
    </row>
    <row r="1907" spans="7:7" s="51" customFormat="1">
      <c r="G1907" s="279"/>
    </row>
    <row r="1908" spans="7:7" s="51" customFormat="1">
      <c r="G1908" s="279"/>
    </row>
    <row r="1909" spans="7:7" s="51" customFormat="1">
      <c r="G1909" s="279"/>
    </row>
    <row r="1910" spans="7:7" s="51" customFormat="1">
      <c r="G1910" s="279"/>
    </row>
    <row r="1911" spans="7:7" s="51" customFormat="1">
      <c r="G1911" s="279"/>
    </row>
    <row r="1912" spans="7:7" s="51" customFormat="1">
      <c r="G1912" s="279"/>
    </row>
    <row r="1913" spans="7:7" s="51" customFormat="1">
      <c r="G1913" s="279"/>
    </row>
    <row r="1914" spans="7:7" s="51" customFormat="1">
      <c r="G1914" s="279"/>
    </row>
    <row r="1915" spans="7:7" s="51" customFormat="1">
      <c r="G1915" s="279"/>
    </row>
    <row r="1916" spans="7:7" s="51" customFormat="1">
      <c r="G1916" s="279"/>
    </row>
    <row r="1917" spans="7:7" s="51" customFormat="1">
      <c r="G1917" s="279"/>
    </row>
    <row r="1918" spans="7:7" s="51" customFormat="1">
      <c r="G1918" s="279"/>
    </row>
    <row r="1919" spans="7:7" s="51" customFormat="1">
      <c r="G1919" s="279"/>
    </row>
    <row r="1920" spans="7:7" s="51" customFormat="1">
      <c r="G1920" s="279"/>
    </row>
    <row r="1921" spans="7:7" s="51" customFormat="1">
      <c r="G1921" s="279"/>
    </row>
    <row r="1922" spans="7:7" s="51" customFormat="1">
      <c r="G1922" s="279"/>
    </row>
    <row r="1923" spans="7:7" s="51" customFormat="1">
      <c r="G1923" s="279"/>
    </row>
    <row r="1924" spans="7:7" s="51" customFormat="1">
      <c r="G1924" s="279"/>
    </row>
    <row r="1925" spans="7:7" s="51" customFormat="1">
      <c r="G1925" s="279"/>
    </row>
    <row r="1926" spans="7:7" s="51" customFormat="1">
      <c r="G1926" s="279"/>
    </row>
    <row r="1927" spans="7:7" s="51" customFormat="1">
      <c r="G1927" s="279"/>
    </row>
    <row r="1928" spans="7:7" s="51" customFormat="1">
      <c r="G1928" s="279"/>
    </row>
    <row r="1929" spans="7:7" s="51" customFormat="1">
      <c r="G1929" s="279"/>
    </row>
    <row r="1930" spans="7:7" s="51" customFormat="1">
      <c r="G1930" s="279"/>
    </row>
    <row r="1931" spans="7:7" s="51" customFormat="1">
      <c r="G1931" s="279"/>
    </row>
    <row r="1932" spans="7:7" s="51" customFormat="1">
      <c r="G1932" s="279"/>
    </row>
    <row r="1933" spans="7:7" s="51" customFormat="1">
      <c r="G1933" s="279"/>
    </row>
    <row r="1934" spans="7:7" s="51" customFormat="1">
      <c r="G1934" s="279"/>
    </row>
    <row r="1935" spans="7:7" s="51" customFormat="1">
      <c r="G1935" s="279"/>
    </row>
    <row r="1936" spans="7:7" s="51" customFormat="1">
      <c r="G1936" s="279"/>
    </row>
    <row r="1937" spans="7:7" s="51" customFormat="1">
      <c r="G1937" s="279"/>
    </row>
    <row r="1938" spans="7:7" s="51" customFormat="1">
      <c r="G1938" s="279"/>
    </row>
    <row r="1939" spans="7:7" s="51" customFormat="1">
      <c r="G1939" s="279"/>
    </row>
    <row r="1940" spans="7:7" s="51" customFormat="1">
      <c r="G1940" s="279"/>
    </row>
    <row r="1941" spans="7:7" s="51" customFormat="1">
      <c r="G1941" s="279"/>
    </row>
    <row r="1942" spans="7:7" s="51" customFormat="1">
      <c r="G1942" s="279"/>
    </row>
    <row r="1943" spans="7:7" s="51" customFormat="1">
      <c r="G1943" s="279"/>
    </row>
    <row r="1944" spans="7:7" s="51" customFormat="1">
      <c r="G1944" s="279"/>
    </row>
    <row r="1945" spans="7:7" s="51" customFormat="1">
      <c r="G1945" s="279"/>
    </row>
    <row r="1946" spans="7:7" s="51" customFormat="1">
      <c r="G1946" s="279"/>
    </row>
    <row r="1947" spans="7:7" s="51" customFormat="1">
      <c r="G1947" s="279"/>
    </row>
    <row r="1948" spans="7:7" s="51" customFormat="1">
      <c r="G1948" s="279"/>
    </row>
    <row r="1949" spans="7:7" s="51" customFormat="1">
      <c r="G1949" s="279"/>
    </row>
    <row r="1950" spans="7:7" s="51" customFormat="1">
      <c r="G1950" s="279"/>
    </row>
    <row r="1951" spans="7:7" s="51" customFormat="1">
      <c r="G1951" s="279"/>
    </row>
    <row r="1952" spans="7:7" s="51" customFormat="1">
      <c r="G1952" s="279"/>
    </row>
    <row r="1953" spans="7:7" s="51" customFormat="1">
      <c r="G1953" s="279"/>
    </row>
    <row r="1954" spans="7:7" s="51" customFormat="1">
      <c r="G1954" s="279"/>
    </row>
    <row r="1955" spans="7:7" s="51" customFormat="1">
      <c r="G1955" s="279"/>
    </row>
    <row r="1956" spans="7:7" s="51" customFormat="1">
      <c r="G1956" s="279"/>
    </row>
    <row r="1957" spans="7:7" s="51" customFormat="1">
      <c r="G1957" s="279"/>
    </row>
    <row r="1958" spans="7:7" s="51" customFormat="1">
      <c r="G1958" s="279"/>
    </row>
    <row r="1959" spans="7:7" s="51" customFormat="1">
      <c r="G1959" s="279"/>
    </row>
    <row r="1960" spans="7:7" s="51" customFormat="1">
      <c r="G1960" s="279"/>
    </row>
    <row r="1961" spans="7:7" s="51" customFormat="1">
      <c r="G1961" s="279"/>
    </row>
    <row r="1962" spans="7:7" s="51" customFormat="1">
      <c r="G1962" s="279"/>
    </row>
    <row r="1963" spans="7:7" s="51" customFormat="1">
      <c r="G1963" s="279"/>
    </row>
    <row r="1964" spans="7:7" s="51" customFormat="1">
      <c r="G1964" s="279"/>
    </row>
    <row r="1965" spans="7:7" s="51" customFormat="1">
      <c r="G1965" s="279"/>
    </row>
    <row r="1966" spans="7:7" s="51" customFormat="1">
      <c r="G1966" s="279"/>
    </row>
    <row r="1967" spans="7:7" s="51" customFormat="1">
      <c r="G1967" s="279"/>
    </row>
    <row r="1968" spans="7:7" s="51" customFormat="1">
      <c r="G1968" s="279"/>
    </row>
    <row r="1969" spans="7:7" s="51" customFormat="1">
      <c r="G1969" s="279"/>
    </row>
    <row r="1970" spans="7:7" s="51" customFormat="1">
      <c r="G1970" s="279"/>
    </row>
    <row r="1971" spans="7:7" s="51" customFormat="1">
      <c r="G1971" s="279"/>
    </row>
    <row r="1972" spans="7:7" s="51" customFormat="1">
      <c r="G1972" s="279"/>
    </row>
    <row r="1973" spans="7:7" s="51" customFormat="1">
      <c r="G1973" s="279"/>
    </row>
    <row r="1974" spans="7:7" s="51" customFormat="1">
      <c r="G1974" s="279"/>
    </row>
    <row r="1975" spans="7:7" s="51" customFormat="1">
      <c r="G1975" s="279"/>
    </row>
    <row r="1976" spans="7:7" s="51" customFormat="1">
      <c r="G1976" s="279"/>
    </row>
    <row r="1977" spans="7:7" s="51" customFormat="1">
      <c r="G1977" s="279"/>
    </row>
    <row r="1978" spans="7:7" s="51" customFormat="1">
      <c r="G1978" s="279"/>
    </row>
    <row r="1979" spans="7:7" s="51" customFormat="1">
      <c r="G1979" s="279"/>
    </row>
    <row r="1980" spans="7:7" s="51" customFormat="1">
      <c r="G1980" s="279"/>
    </row>
    <row r="1981" spans="7:7" s="51" customFormat="1">
      <c r="G1981" s="279"/>
    </row>
    <row r="1982" spans="7:7" s="51" customFormat="1">
      <c r="G1982" s="279"/>
    </row>
    <row r="1983" spans="7:7" s="51" customFormat="1">
      <c r="G1983" s="279"/>
    </row>
    <row r="1984" spans="7:7" s="51" customFormat="1">
      <c r="G1984" s="279"/>
    </row>
    <row r="1985" spans="7:7" s="51" customFormat="1">
      <c r="G1985" s="279"/>
    </row>
    <row r="1986" spans="7:7" s="51" customFormat="1">
      <c r="G1986" s="279"/>
    </row>
    <row r="1987" spans="7:7" s="51" customFormat="1">
      <c r="G1987" s="279"/>
    </row>
    <row r="1988" spans="7:7" s="51" customFormat="1">
      <c r="G1988" s="279"/>
    </row>
    <row r="1989" spans="7:7" s="51" customFormat="1">
      <c r="G1989" s="279"/>
    </row>
    <row r="1990" spans="7:7" s="51" customFormat="1">
      <c r="G1990" s="279"/>
    </row>
    <row r="1991" spans="7:7" s="51" customFormat="1">
      <c r="G1991" s="279"/>
    </row>
    <row r="1992" spans="7:7" s="51" customFormat="1">
      <c r="G1992" s="279"/>
    </row>
    <row r="1993" spans="7:7" s="51" customFormat="1">
      <c r="G1993" s="279"/>
    </row>
    <row r="1994" spans="7:7" s="51" customFormat="1">
      <c r="G1994" s="279"/>
    </row>
    <row r="1995" spans="7:7" s="51" customFormat="1">
      <c r="G1995" s="279"/>
    </row>
    <row r="1996" spans="7:7" s="51" customFormat="1">
      <c r="G1996" s="279"/>
    </row>
    <row r="1997" spans="7:7" s="51" customFormat="1">
      <c r="G1997" s="279"/>
    </row>
    <row r="1998" spans="7:7" s="51" customFormat="1">
      <c r="G1998" s="279"/>
    </row>
    <row r="1999" spans="7:7" s="51" customFormat="1">
      <c r="G1999" s="279"/>
    </row>
    <row r="2000" spans="7:7" s="51" customFormat="1">
      <c r="G2000" s="279"/>
    </row>
    <row r="2001" spans="7:7" s="51" customFormat="1">
      <c r="G2001" s="279"/>
    </row>
    <row r="2002" spans="7:7" s="51" customFormat="1">
      <c r="G2002" s="279"/>
    </row>
    <row r="2003" spans="7:7" s="51" customFormat="1">
      <c r="G2003" s="279"/>
    </row>
    <row r="2004" spans="7:7" s="51" customFormat="1">
      <c r="G2004" s="279"/>
    </row>
    <row r="2005" spans="7:7" s="51" customFormat="1">
      <c r="G2005" s="279"/>
    </row>
    <row r="2006" spans="7:7" s="51" customFormat="1">
      <c r="G2006" s="279"/>
    </row>
    <row r="2007" spans="7:7" s="51" customFormat="1">
      <c r="G2007" s="279"/>
    </row>
    <row r="2008" spans="7:7" s="51" customFormat="1">
      <c r="G2008" s="279"/>
    </row>
    <row r="2009" spans="7:7" s="51" customFormat="1">
      <c r="G2009" s="279"/>
    </row>
    <row r="2010" spans="7:7" s="51" customFormat="1">
      <c r="G2010" s="279"/>
    </row>
    <row r="2011" spans="7:7" s="51" customFormat="1">
      <c r="G2011" s="279"/>
    </row>
    <row r="2012" spans="7:7" s="51" customFormat="1">
      <c r="G2012" s="279"/>
    </row>
    <row r="2013" spans="7:7" s="51" customFormat="1">
      <c r="G2013" s="279"/>
    </row>
    <row r="2014" spans="7:7" s="51" customFormat="1">
      <c r="G2014" s="279"/>
    </row>
    <row r="2015" spans="7:7" s="51" customFormat="1">
      <c r="G2015" s="279"/>
    </row>
    <row r="2016" spans="7:7" s="51" customFormat="1">
      <c r="G2016" s="279"/>
    </row>
    <row r="2017" spans="7:7" s="51" customFormat="1">
      <c r="G2017" s="279"/>
    </row>
    <row r="2018" spans="7:7" s="51" customFormat="1">
      <c r="G2018" s="279"/>
    </row>
    <row r="2019" spans="7:7" s="51" customFormat="1">
      <c r="G2019" s="279"/>
    </row>
    <row r="2020" spans="7:7" s="51" customFormat="1">
      <c r="G2020" s="279"/>
    </row>
    <row r="2021" spans="7:7" s="51" customFormat="1">
      <c r="G2021" s="279"/>
    </row>
    <row r="2022" spans="7:7" s="51" customFormat="1">
      <c r="G2022" s="279"/>
    </row>
    <row r="2023" spans="7:7" s="51" customFormat="1">
      <c r="G2023" s="279"/>
    </row>
    <row r="2024" spans="7:7" s="51" customFormat="1">
      <c r="G2024" s="279"/>
    </row>
    <row r="2025" spans="7:7" s="51" customFormat="1">
      <c r="G2025" s="279"/>
    </row>
    <row r="2026" spans="7:7" s="51" customFormat="1">
      <c r="G2026" s="279"/>
    </row>
    <row r="2027" spans="7:7" s="51" customFormat="1">
      <c r="G2027" s="279"/>
    </row>
    <row r="2028" spans="7:7" s="51" customFormat="1">
      <c r="G2028" s="279"/>
    </row>
    <row r="2029" spans="7:7" s="51" customFormat="1">
      <c r="G2029" s="279"/>
    </row>
    <row r="2030" spans="7:7" s="51" customFormat="1">
      <c r="G2030" s="279"/>
    </row>
    <row r="2031" spans="7:7" s="51" customFormat="1">
      <c r="G2031" s="279"/>
    </row>
    <row r="2032" spans="7:7" s="51" customFormat="1">
      <c r="G2032" s="279"/>
    </row>
    <row r="2033" spans="7:7" s="51" customFormat="1">
      <c r="G2033" s="279"/>
    </row>
    <row r="2034" spans="7:7" s="51" customFormat="1">
      <c r="G2034" s="279"/>
    </row>
    <row r="2035" spans="7:7" s="51" customFormat="1">
      <c r="G2035" s="279"/>
    </row>
    <row r="2036" spans="7:7" s="51" customFormat="1">
      <c r="G2036" s="279"/>
    </row>
    <row r="2037" spans="7:7" s="51" customFormat="1">
      <c r="G2037" s="279"/>
    </row>
    <row r="2038" spans="7:7" s="51" customFormat="1">
      <c r="G2038" s="279"/>
    </row>
    <row r="2039" spans="7:7" s="51" customFormat="1">
      <c r="G2039" s="279"/>
    </row>
    <row r="2040" spans="7:7" s="51" customFormat="1">
      <c r="G2040" s="279"/>
    </row>
    <row r="2041" spans="7:7" s="51" customFormat="1">
      <c r="G2041" s="279"/>
    </row>
    <row r="2042" spans="7:7" s="51" customFormat="1">
      <c r="G2042" s="279"/>
    </row>
    <row r="2043" spans="7:7" s="51" customFormat="1">
      <c r="G2043" s="279"/>
    </row>
    <row r="2044" spans="7:7" s="51" customFormat="1">
      <c r="G2044" s="279"/>
    </row>
    <row r="2045" spans="7:7" s="51" customFormat="1">
      <c r="G2045" s="279"/>
    </row>
    <row r="2046" spans="7:7" s="51" customFormat="1">
      <c r="G2046" s="279"/>
    </row>
    <row r="2047" spans="7:7" s="51" customFormat="1">
      <c r="G2047" s="279"/>
    </row>
    <row r="2048" spans="7:7" s="51" customFormat="1">
      <c r="G2048" s="279"/>
    </row>
    <row r="2049" spans="7:7" s="51" customFormat="1">
      <c r="G2049" s="279"/>
    </row>
    <row r="2050" spans="7:7" s="51" customFormat="1">
      <c r="G2050" s="279"/>
    </row>
    <row r="2051" spans="7:7" s="51" customFormat="1">
      <c r="G2051" s="279"/>
    </row>
    <row r="2052" spans="7:7" s="51" customFormat="1">
      <c r="G2052" s="279"/>
    </row>
    <row r="2053" spans="7:7" s="51" customFormat="1">
      <c r="G2053" s="279"/>
    </row>
    <row r="2054" spans="7:7" s="51" customFormat="1">
      <c r="G2054" s="279"/>
    </row>
    <row r="2055" spans="7:7" s="51" customFormat="1">
      <c r="G2055" s="279"/>
    </row>
    <row r="2056" spans="7:7" s="51" customFormat="1">
      <c r="G2056" s="279"/>
    </row>
    <row r="2057" spans="7:7" s="51" customFormat="1">
      <c r="G2057" s="279"/>
    </row>
    <row r="2058" spans="7:7" s="51" customFormat="1">
      <c r="G2058" s="279"/>
    </row>
    <row r="2059" spans="7:7" s="51" customFormat="1">
      <c r="G2059" s="279"/>
    </row>
    <row r="2060" spans="7:7" s="51" customFormat="1">
      <c r="G2060" s="279"/>
    </row>
    <row r="2061" spans="7:7" s="51" customFormat="1">
      <c r="G2061" s="279"/>
    </row>
    <row r="2062" spans="7:7" s="51" customFormat="1">
      <c r="G2062" s="279"/>
    </row>
    <row r="2063" spans="7:7" s="51" customFormat="1">
      <c r="G2063" s="279"/>
    </row>
    <row r="2064" spans="7:7" s="51" customFormat="1">
      <c r="G2064" s="279"/>
    </row>
    <row r="2065" spans="7:7" s="51" customFormat="1">
      <c r="G2065" s="279"/>
    </row>
    <row r="2066" spans="7:7" s="51" customFormat="1">
      <c r="G2066" s="279"/>
    </row>
    <row r="2067" spans="7:7" s="51" customFormat="1">
      <c r="G2067" s="279"/>
    </row>
    <row r="2068" spans="7:7" s="51" customFormat="1">
      <c r="G2068" s="279"/>
    </row>
    <row r="2069" spans="7:7" s="51" customFormat="1">
      <c r="G2069" s="279"/>
    </row>
    <row r="2070" spans="7:7" s="51" customFormat="1">
      <c r="G2070" s="279"/>
    </row>
    <row r="2071" spans="7:7" s="51" customFormat="1">
      <c r="G2071" s="279"/>
    </row>
    <row r="2072" spans="7:7" s="51" customFormat="1">
      <c r="G2072" s="279"/>
    </row>
    <row r="2073" spans="7:7" s="51" customFormat="1">
      <c r="G2073" s="279"/>
    </row>
    <row r="2074" spans="7:7" s="51" customFormat="1">
      <c r="G2074" s="279"/>
    </row>
    <row r="2075" spans="7:7" s="51" customFormat="1">
      <c r="G2075" s="279"/>
    </row>
    <row r="2076" spans="7:7" s="51" customFormat="1">
      <c r="G2076" s="279"/>
    </row>
    <row r="2077" spans="7:7" s="51" customFormat="1">
      <c r="G2077" s="279"/>
    </row>
    <row r="2078" spans="7:7" s="51" customFormat="1">
      <c r="G2078" s="279"/>
    </row>
    <row r="2079" spans="7:7" s="51" customFormat="1">
      <c r="G2079" s="279"/>
    </row>
    <row r="2080" spans="7:7" s="51" customFormat="1">
      <c r="G2080" s="279"/>
    </row>
    <row r="2081" spans="7:7" s="51" customFormat="1">
      <c r="G2081" s="279"/>
    </row>
    <row r="2082" spans="7:7" s="51" customFormat="1">
      <c r="G2082" s="279"/>
    </row>
    <row r="2083" spans="7:7" s="51" customFormat="1">
      <c r="G2083" s="279"/>
    </row>
    <row r="2084" spans="7:7" s="51" customFormat="1">
      <c r="G2084" s="279"/>
    </row>
    <row r="2085" spans="7:7" s="51" customFormat="1">
      <c r="G2085" s="279"/>
    </row>
    <row r="2086" spans="7:7" s="51" customFormat="1">
      <c r="G2086" s="279"/>
    </row>
    <row r="2087" spans="7:7" s="51" customFormat="1">
      <c r="G2087" s="279"/>
    </row>
    <row r="2088" spans="7:7" s="51" customFormat="1">
      <c r="G2088" s="279"/>
    </row>
    <row r="2089" spans="7:7" s="51" customFormat="1">
      <c r="G2089" s="279"/>
    </row>
    <row r="2090" spans="7:7" s="51" customFormat="1">
      <c r="G2090" s="279"/>
    </row>
    <row r="2091" spans="7:7" s="51" customFormat="1">
      <c r="G2091" s="279"/>
    </row>
    <row r="2092" spans="7:7" s="51" customFormat="1">
      <c r="G2092" s="279"/>
    </row>
    <row r="2093" spans="7:7" s="51" customFormat="1">
      <c r="G2093" s="279"/>
    </row>
    <row r="2094" spans="7:7" s="51" customFormat="1">
      <c r="G2094" s="279"/>
    </row>
    <row r="2095" spans="7:7" s="51" customFormat="1">
      <c r="G2095" s="279"/>
    </row>
    <row r="2096" spans="7:7" s="51" customFormat="1">
      <c r="G2096" s="279"/>
    </row>
    <row r="2097" spans="7:7" s="51" customFormat="1">
      <c r="G2097" s="279"/>
    </row>
    <row r="2098" spans="7:7" s="51" customFormat="1">
      <c r="G2098" s="279"/>
    </row>
    <row r="2099" spans="7:7" s="51" customFormat="1">
      <c r="G2099" s="279"/>
    </row>
    <row r="2100" spans="7:7" s="51" customFormat="1">
      <c r="G2100" s="279"/>
    </row>
    <row r="2101" spans="7:7" s="51" customFormat="1">
      <c r="G2101" s="279"/>
    </row>
    <row r="2102" spans="7:7" s="51" customFormat="1">
      <c r="G2102" s="279"/>
    </row>
    <row r="2103" spans="7:7" s="51" customFormat="1">
      <c r="G2103" s="279"/>
    </row>
    <row r="2104" spans="7:7" s="51" customFormat="1">
      <c r="G2104" s="279"/>
    </row>
    <row r="2105" spans="7:7" s="51" customFormat="1">
      <c r="G2105" s="279"/>
    </row>
    <row r="2106" spans="7:7" s="51" customFormat="1">
      <c r="G2106" s="279"/>
    </row>
    <row r="2107" spans="7:7" s="51" customFormat="1">
      <c r="G2107" s="279"/>
    </row>
    <row r="2108" spans="7:7" s="51" customFormat="1">
      <c r="G2108" s="279"/>
    </row>
    <row r="2109" spans="7:7" s="51" customFormat="1">
      <c r="G2109" s="279"/>
    </row>
    <row r="2110" spans="7:7" s="51" customFormat="1">
      <c r="G2110" s="279"/>
    </row>
    <row r="2111" spans="7:7" s="51" customFormat="1">
      <c r="G2111" s="279"/>
    </row>
    <row r="2112" spans="7:7" s="51" customFormat="1">
      <c r="G2112" s="279"/>
    </row>
    <row r="2113" spans="7:7" s="51" customFormat="1">
      <c r="G2113" s="279"/>
    </row>
    <row r="2114" spans="7:7" s="51" customFormat="1">
      <c r="G2114" s="279"/>
    </row>
    <row r="2115" spans="7:7" s="51" customFormat="1">
      <c r="G2115" s="279"/>
    </row>
    <row r="2116" spans="7:7" s="51" customFormat="1">
      <c r="G2116" s="279"/>
    </row>
    <row r="2117" spans="7:7" s="51" customFormat="1">
      <c r="G2117" s="279"/>
    </row>
    <row r="2118" spans="7:7" s="51" customFormat="1">
      <c r="G2118" s="279"/>
    </row>
    <row r="2119" spans="7:7" s="51" customFormat="1">
      <c r="G2119" s="279"/>
    </row>
    <row r="2120" spans="7:7" s="51" customFormat="1">
      <c r="G2120" s="279"/>
    </row>
    <row r="2121" spans="7:7" s="51" customFormat="1">
      <c r="G2121" s="279"/>
    </row>
    <row r="2122" spans="7:7" s="51" customFormat="1">
      <c r="G2122" s="279"/>
    </row>
    <row r="2123" spans="7:7" s="51" customFormat="1">
      <c r="G2123" s="279"/>
    </row>
    <row r="2124" spans="7:7" s="51" customFormat="1">
      <c r="G2124" s="279"/>
    </row>
    <row r="2125" spans="7:7" s="51" customFormat="1">
      <c r="G2125" s="279"/>
    </row>
    <row r="2126" spans="7:7" s="51" customFormat="1">
      <c r="G2126" s="279"/>
    </row>
    <row r="2127" spans="7:7" s="51" customFormat="1">
      <c r="G2127" s="279"/>
    </row>
    <row r="2128" spans="7:7" s="51" customFormat="1">
      <c r="G2128" s="279"/>
    </row>
    <row r="2129" spans="7:7" s="51" customFormat="1">
      <c r="G2129" s="279"/>
    </row>
    <row r="2130" spans="7:7" s="51" customFormat="1">
      <c r="G2130" s="279"/>
    </row>
    <row r="2131" spans="7:7" s="51" customFormat="1">
      <c r="G2131" s="279"/>
    </row>
    <row r="2132" spans="7:7" s="51" customFormat="1">
      <c r="G2132" s="279"/>
    </row>
    <row r="2133" spans="7:7" s="51" customFormat="1">
      <c r="G2133" s="279"/>
    </row>
    <row r="2134" spans="7:7" s="51" customFormat="1">
      <c r="G2134" s="279"/>
    </row>
    <row r="2135" spans="7:7" s="51" customFormat="1">
      <c r="G2135" s="279"/>
    </row>
    <row r="2136" spans="7:7" s="51" customFormat="1">
      <c r="G2136" s="279"/>
    </row>
    <row r="2137" spans="7:7" s="51" customFormat="1">
      <c r="G2137" s="279"/>
    </row>
    <row r="2138" spans="7:7" s="51" customFormat="1">
      <c r="G2138" s="279"/>
    </row>
    <row r="2139" spans="7:7" s="51" customFormat="1">
      <c r="G2139" s="279"/>
    </row>
    <row r="2140" spans="7:7" s="51" customFormat="1">
      <c r="G2140" s="279"/>
    </row>
    <row r="2141" spans="7:7" s="51" customFormat="1">
      <c r="G2141" s="279"/>
    </row>
    <row r="2142" spans="7:7" s="51" customFormat="1">
      <c r="G2142" s="279"/>
    </row>
    <row r="2143" spans="7:7" s="51" customFormat="1">
      <c r="G2143" s="279"/>
    </row>
    <row r="2144" spans="7:7" s="51" customFormat="1">
      <c r="G2144" s="279"/>
    </row>
    <row r="2145" spans="7:7" s="51" customFormat="1">
      <c r="G2145" s="279"/>
    </row>
    <row r="2146" spans="7:7" s="51" customFormat="1">
      <c r="G2146" s="279"/>
    </row>
    <row r="2147" spans="7:7" s="51" customFormat="1">
      <c r="G2147" s="279"/>
    </row>
    <row r="2148" spans="7:7" s="51" customFormat="1">
      <c r="G2148" s="279"/>
    </row>
    <row r="2149" spans="7:7" s="51" customFormat="1">
      <c r="G2149" s="279"/>
    </row>
    <row r="2150" spans="7:7" s="51" customFormat="1">
      <c r="G2150" s="279"/>
    </row>
    <row r="2151" spans="7:7" s="51" customFormat="1">
      <c r="G2151" s="279"/>
    </row>
    <row r="2152" spans="7:7" s="51" customFormat="1">
      <c r="G2152" s="279"/>
    </row>
    <row r="2153" spans="7:7" s="51" customFormat="1">
      <c r="G2153" s="279"/>
    </row>
    <row r="2154" spans="7:7" s="51" customFormat="1">
      <c r="G2154" s="279"/>
    </row>
    <row r="2155" spans="7:7" s="51" customFormat="1">
      <c r="G2155" s="279"/>
    </row>
    <row r="2156" spans="7:7" s="51" customFormat="1">
      <c r="G2156" s="279"/>
    </row>
    <row r="2157" spans="7:7" s="51" customFormat="1">
      <c r="G2157" s="279"/>
    </row>
    <row r="2158" spans="7:7" s="51" customFormat="1">
      <c r="G2158" s="279"/>
    </row>
    <row r="2159" spans="7:7" s="51" customFormat="1">
      <c r="G2159" s="279"/>
    </row>
    <row r="2160" spans="7:7" s="51" customFormat="1">
      <c r="G2160" s="279"/>
    </row>
    <row r="2161" spans="7:7" s="51" customFormat="1">
      <c r="G2161" s="279"/>
    </row>
    <row r="2162" spans="7:7" s="51" customFormat="1">
      <c r="G2162" s="279"/>
    </row>
    <row r="2163" spans="7:7" s="51" customFormat="1">
      <c r="G2163" s="279"/>
    </row>
    <row r="2164" spans="7:7" s="51" customFormat="1">
      <c r="G2164" s="279"/>
    </row>
    <row r="2165" spans="7:7" s="51" customFormat="1">
      <c r="G2165" s="279"/>
    </row>
    <row r="2166" spans="7:7" s="51" customFormat="1">
      <c r="G2166" s="279"/>
    </row>
    <row r="2167" spans="7:7" s="51" customFormat="1">
      <c r="G2167" s="279"/>
    </row>
    <row r="2168" spans="7:7" s="51" customFormat="1">
      <c r="G2168" s="279"/>
    </row>
    <row r="2169" spans="7:7" s="51" customFormat="1">
      <c r="G2169" s="279"/>
    </row>
    <row r="2170" spans="7:7" s="51" customFormat="1">
      <c r="G2170" s="279"/>
    </row>
    <row r="2171" spans="7:7" s="51" customFormat="1">
      <c r="G2171" s="279"/>
    </row>
    <row r="2172" spans="7:7" s="51" customFormat="1">
      <c r="G2172" s="279"/>
    </row>
    <row r="2173" spans="7:7" s="51" customFormat="1">
      <c r="G2173" s="279"/>
    </row>
    <row r="2174" spans="7:7" s="51" customFormat="1">
      <c r="G2174" s="279"/>
    </row>
    <row r="2175" spans="7:7" s="51" customFormat="1">
      <c r="G2175" s="279"/>
    </row>
    <row r="2176" spans="7:7" s="51" customFormat="1">
      <c r="G2176" s="279"/>
    </row>
    <row r="2177" spans="7:7" s="51" customFormat="1">
      <c r="G2177" s="279"/>
    </row>
    <row r="2178" spans="7:7" s="51" customFormat="1">
      <c r="G2178" s="279"/>
    </row>
    <row r="2179" spans="7:7" s="51" customFormat="1">
      <c r="G2179" s="279"/>
    </row>
    <row r="2180" spans="7:7" s="51" customFormat="1">
      <c r="G2180" s="279"/>
    </row>
    <row r="2181" spans="7:7" s="51" customFormat="1">
      <c r="G2181" s="279"/>
    </row>
    <row r="2182" spans="7:7" s="51" customFormat="1">
      <c r="G2182" s="279"/>
    </row>
    <row r="2183" spans="7:7" s="51" customFormat="1">
      <c r="G2183" s="279"/>
    </row>
    <row r="2184" spans="7:7" s="51" customFormat="1">
      <c r="G2184" s="279"/>
    </row>
    <row r="2185" spans="7:7" s="51" customFormat="1">
      <c r="G2185" s="279"/>
    </row>
    <row r="2186" spans="7:7" s="51" customFormat="1">
      <c r="G2186" s="279"/>
    </row>
    <row r="2187" spans="7:7" s="51" customFormat="1">
      <c r="G2187" s="279"/>
    </row>
    <row r="2188" spans="7:7" s="51" customFormat="1">
      <c r="G2188" s="279"/>
    </row>
    <row r="2189" spans="7:7" s="51" customFormat="1">
      <c r="G2189" s="279"/>
    </row>
    <row r="2190" spans="7:7" s="51" customFormat="1">
      <c r="G2190" s="279"/>
    </row>
    <row r="2191" spans="7:7" s="51" customFormat="1">
      <c r="G2191" s="279"/>
    </row>
    <row r="2192" spans="7:7" s="51" customFormat="1">
      <c r="G2192" s="279"/>
    </row>
    <row r="2193" spans="7:7" s="51" customFormat="1">
      <c r="G2193" s="279"/>
    </row>
    <row r="2194" spans="7:7" s="51" customFormat="1">
      <c r="G2194" s="279"/>
    </row>
    <row r="2195" spans="7:7" s="51" customFormat="1">
      <c r="G2195" s="279"/>
    </row>
    <row r="2196" spans="7:7" s="51" customFormat="1">
      <c r="G2196" s="279"/>
    </row>
    <row r="2197" spans="7:7" s="51" customFormat="1">
      <c r="G2197" s="279"/>
    </row>
    <row r="2198" spans="7:7" s="51" customFormat="1">
      <c r="G2198" s="279"/>
    </row>
    <row r="2199" spans="7:7" s="51" customFormat="1">
      <c r="G2199" s="279"/>
    </row>
    <row r="2200" spans="7:7" s="51" customFormat="1">
      <c r="G2200" s="279"/>
    </row>
    <row r="2201" spans="7:7" s="51" customFormat="1">
      <c r="G2201" s="279"/>
    </row>
    <row r="2202" spans="7:7" s="51" customFormat="1">
      <c r="G2202" s="279"/>
    </row>
    <row r="2203" spans="7:7" s="51" customFormat="1">
      <c r="G2203" s="279"/>
    </row>
    <row r="2204" spans="7:7" s="51" customFormat="1">
      <c r="G2204" s="279"/>
    </row>
    <row r="2205" spans="7:7" s="51" customFormat="1">
      <c r="G2205" s="279"/>
    </row>
    <row r="2206" spans="7:7" s="51" customFormat="1">
      <c r="G2206" s="279"/>
    </row>
    <row r="2207" spans="7:7" s="51" customFormat="1">
      <c r="G2207" s="279"/>
    </row>
    <row r="2208" spans="7:7" s="51" customFormat="1">
      <c r="G2208" s="279"/>
    </row>
    <row r="2209" spans="7:7" s="51" customFormat="1">
      <c r="G2209" s="279"/>
    </row>
    <row r="2210" spans="7:7" s="51" customFormat="1">
      <c r="G2210" s="279"/>
    </row>
    <row r="2211" spans="7:7" s="51" customFormat="1">
      <c r="G2211" s="279"/>
    </row>
    <row r="2212" spans="7:7" s="51" customFormat="1">
      <c r="G2212" s="279"/>
    </row>
    <row r="2213" spans="7:7" s="51" customFormat="1">
      <c r="G2213" s="279"/>
    </row>
    <row r="2214" spans="7:7" s="51" customFormat="1">
      <c r="G2214" s="279"/>
    </row>
    <row r="2215" spans="7:7" s="51" customFormat="1">
      <c r="G2215" s="279"/>
    </row>
    <row r="2216" spans="7:7" s="51" customFormat="1">
      <c r="G2216" s="279"/>
    </row>
    <row r="2217" spans="7:7" s="51" customFormat="1">
      <c r="G2217" s="279"/>
    </row>
    <row r="2218" spans="7:7" s="51" customFormat="1">
      <c r="G2218" s="279"/>
    </row>
    <row r="2219" spans="7:7" s="51" customFormat="1">
      <c r="G2219" s="279"/>
    </row>
    <row r="2220" spans="7:7" s="51" customFormat="1">
      <c r="G2220" s="279"/>
    </row>
    <row r="2221" spans="7:7" s="51" customFormat="1">
      <c r="G2221" s="279"/>
    </row>
    <row r="2222" spans="7:7" s="51" customFormat="1">
      <c r="G2222" s="279"/>
    </row>
    <row r="2223" spans="7:7" s="51" customFormat="1">
      <c r="G2223" s="279"/>
    </row>
    <row r="2224" spans="7:7" s="51" customFormat="1">
      <c r="G2224" s="279"/>
    </row>
    <row r="2225" spans="7:7" s="51" customFormat="1">
      <c r="G2225" s="279"/>
    </row>
    <row r="2226" spans="7:7" s="51" customFormat="1">
      <c r="G2226" s="279"/>
    </row>
    <row r="2227" spans="7:7" s="51" customFormat="1">
      <c r="G2227" s="279"/>
    </row>
    <row r="2228" spans="7:7" s="51" customFormat="1">
      <c r="G2228" s="279"/>
    </row>
    <row r="2229" spans="7:7" s="51" customFormat="1">
      <c r="G2229" s="279"/>
    </row>
    <row r="2230" spans="7:7" s="51" customFormat="1">
      <c r="G2230" s="279"/>
    </row>
    <row r="2231" spans="7:7" s="51" customFormat="1">
      <c r="G2231" s="279"/>
    </row>
    <row r="2232" spans="7:7" s="51" customFormat="1">
      <c r="G2232" s="279"/>
    </row>
    <row r="2233" spans="7:7" s="51" customFormat="1">
      <c r="G2233" s="279"/>
    </row>
    <row r="2234" spans="7:7" s="51" customFormat="1">
      <c r="G2234" s="279"/>
    </row>
    <row r="2235" spans="7:7" s="51" customFormat="1">
      <c r="G2235" s="279"/>
    </row>
    <row r="2236" spans="7:7" s="51" customFormat="1">
      <c r="G2236" s="279"/>
    </row>
    <row r="2237" spans="7:7" s="51" customFormat="1">
      <c r="G2237" s="279"/>
    </row>
    <row r="2238" spans="7:7" s="51" customFormat="1">
      <c r="G2238" s="279"/>
    </row>
    <row r="2239" spans="7:7" s="51" customFormat="1">
      <c r="G2239" s="279"/>
    </row>
    <row r="2240" spans="7:7" s="51" customFormat="1">
      <c r="G2240" s="279"/>
    </row>
    <row r="2241" spans="7:7" s="51" customFormat="1">
      <c r="G2241" s="279"/>
    </row>
    <row r="2242" spans="7:7" s="51" customFormat="1">
      <c r="G2242" s="279"/>
    </row>
    <row r="2243" spans="7:7" s="51" customFormat="1">
      <c r="G2243" s="279"/>
    </row>
    <row r="2244" spans="7:7" s="51" customFormat="1">
      <c r="G2244" s="279"/>
    </row>
    <row r="2245" spans="7:7" s="51" customFormat="1">
      <c r="G2245" s="279"/>
    </row>
    <row r="2246" spans="7:7" s="51" customFormat="1">
      <c r="G2246" s="279"/>
    </row>
    <row r="2247" spans="7:7" s="51" customFormat="1">
      <c r="G2247" s="279"/>
    </row>
    <row r="2248" spans="7:7" s="51" customFormat="1">
      <c r="G2248" s="279"/>
    </row>
    <row r="2249" spans="7:7" s="51" customFormat="1">
      <c r="G2249" s="279"/>
    </row>
    <row r="2250" spans="7:7" s="51" customFormat="1">
      <c r="G2250" s="279"/>
    </row>
    <row r="2251" spans="7:7" s="51" customFormat="1">
      <c r="G2251" s="279"/>
    </row>
    <row r="2252" spans="7:7" s="51" customFormat="1">
      <c r="G2252" s="279"/>
    </row>
    <row r="2253" spans="7:7" s="51" customFormat="1">
      <c r="G2253" s="279"/>
    </row>
    <row r="2254" spans="7:7" s="51" customFormat="1">
      <c r="G2254" s="279"/>
    </row>
    <row r="2255" spans="7:7" s="51" customFormat="1">
      <c r="G2255" s="279"/>
    </row>
    <row r="2256" spans="7:7" s="51" customFormat="1">
      <c r="G2256" s="279"/>
    </row>
    <row r="2257" spans="7:7" s="51" customFormat="1">
      <c r="G2257" s="279"/>
    </row>
    <row r="2258" spans="7:7" s="51" customFormat="1">
      <c r="G2258" s="279"/>
    </row>
    <row r="2259" spans="7:7" s="51" customFormat="1">
      <c r="G2259" s="279"/>
    </row>
    <row r="2260" spans="7:7" s="51" customFormat="1">
      <c r="G2260" s="279"/>
    </row>
    <row r="2261" spans="7:7" s="51" customFormat="1">
      <c r="G2261" s="279"/>
    </row>
    <row r="2262" spans="7:7" s="51" customFormat="1">
      <c r="G2262" s="279"/>
    </row>
    <row r="2263" spans="7:7" s="51" customFormat="1">
      <c r="G2263" s="279"/>
    </row>
    <row r="2264" spans="7:7" s="51" customFormat="1">
      <c r="G2264" s="279"/>
    </row>
    <row r="2265" spans="7:7" s="51" customFormat="1">
      <c r="G2265" s="279"/>
    </row>
    <row r="2266" spans="7:7" s="51" customFormat="1">
      <c r="G2266" s="279"/>
    </row>
    <row r="2267" spans="7:7" s="51" customFormat="1">
      <c r="G2267" s="279"/>
    </row>
    <row r="2268" spans="7:7" s="51" customFormat="1">
      <c r="G2268" s="279"/>
    </row>
    <row r="2269" spans="7:7" s="51" customFormat="1">
      <c r="G2269" s="279"/>
    </row>
    <row r="2270" spans="7:7" s="51" customFormat="1">
      <c r="G2270" s="279"/>
    </row>
    <row r="2271" spans="7:7" s="51" customFormat="1">
      <c r="G2271" s="279"/>
    </row>
    <row r="2272" spans="7:7" s="51" customFormat="1">
      <c r="G2272" s="279"/>
    </row>
    <row r="2273" spans="7:7" s="51" customFormat="1">
      <c r="G2273" s="279"/>
    </row>
    <row r="2274" spans="7:7" s="51" customFormat="1">
      <c r="G2274" s="279"/>
    </row>
    <row r="2275" spans="7:7" s="51" customFormat="1">
      <c r="G2275" s="279"/>
    </row>
    <row r="2276" spans="7:7" s="51" customFormat="1">
      <c r="G2276" s="279"/>
    </row>
    <row r="2277" spans="7:7" s="51" customFormat="1">
      <c r="G2277" s="279"/>
    </row>
    <row r="2278" spans="7:7" s="51" customFormat="1">
      <c r="G2278" s="279"/>
    </row>
    <row r="2279" spans="7:7" s="51" customFormat="1">
      <c r="G2279" s="279"/>
    </row>
    <row r="2280" spans="7:7" s="51" customFormat="1">
      <c r="G2280" s="279"/>
    </row>
    <row r="2281" spans="7:7" s="51" customFormat="1">
      <c r="G2281" s="279"/>
    </row>
    <row r="2282" spans="7:7" s="51" customFormat="1">
      <c r="G2282" s="279"/>
    </row>
    <row r="2283" spans="7:7" s="51" customFormat="1">
      <c r="G2283" s="279"/>
    </row>
    <row r="2284" spans="7:7" s="51" customFormat="1">
      <c r="G2284" s="279"/>
    </row>
    <row r="2285" spans="7:7" s="51" customFormat="1">
      <c r="G2285" s="279"/>
    </row>
    <row r="2286" spans="7:7" s="51" customFormat="1">
      <c r="G2286" s="279"/>
    </row>
    <row r="2287" spans="7:7" s="51" customFormat="1">
      <c r="G2287" s="279"/>
    </row>
    <row r="2288" spans="7:7" s="51" customFormat="1">
      <c r="G2288" s="279"/>
    </row>
    <row r="2289" spans="7:7" s="51" customFormat="1">
      <c r="G2289" s="279"/>
    </row>
    <row r="2290" spans="7:7" s="51" customFormat="1">
      <c r="G2290" s="279"/>
    </row>
    <row r="2291" spans="7:7" s="51" customFormat="1">
      <c r="G2291" s="279"/>
    </row>
    <row r="2292" spans="7:7" s="51" customFormat="1">
      <c r="G2292" s="279"/>
    </row>
    <row r="2293" spans="7:7" s="51" customFormat="1">
      <c r="G2293" s="279"/>
    </row>
    <row r="2294" spans="7:7" s="51" customFormat="1">
      <c r="G2294" s="279"/>
    </row>
    <row r="2295" spans="7:7" s="51" customFormat="1">
      <c r="G2295" s="279"/>
    </row>
    <row r="2296" spans="7:7" s="51" customFormat="1">
      <c r="G2296" s="279"/>
    </row>
    <row r="2297" spans="7:7" s="51" customFormat="1">
      <c r="G2297" s="279"/>
    </row>
    <row r="2298" spans="7:7" s="51" customFormat="1">
      <c r="G2298" s="279"/>
    </row>
    <row r="2299" spans="7:7" s="51" customFormat="1">
      <c r="G2299" s="279"/>
    </row>
    <row r="2300" spans="7:7" s="51" customFormat="1">
      <c r="G2300" s="279"/>
    </row>
    <row r="2301" spans="7:7" s="51" customFormat="1">
      <c r="G2301" s="279"/>
    </row>
    <row r="2302" spans="7:7" s="51" customFormat="1">
      <c r="G2302" s="279"/>
    </row>
    <row r="2303" spans="7:7" s="51" customFormat="1">
      <c r="G2303" s="279"/>
    </row>
    <row r="2304" spans="7:7" s="51" customFormat="1">
      <c r="G2304" s="279"/>
    </row>
    <row r="2305" spans="7:7" s="51" customFormat="1">
      <c r="G2305" s="279"/>
    </row>
    <row r="2306" spans="7:7" s="51" customFormat="1">
      <c r="G2306" s="279"/>
    </row>
    <row r="2307" spans="7:7" s="51" customFormat="1">
      <c r="G2307" s="279"/>
    </row>
    <row r="2308" spans="7:7" s="51" customFormat="1">
      <c r="G2308" s="279"/>
    </row>
    <row r="2309" spans="7:7" s="51" customFormat="1">
      <c r="G2309" s="279"/>
    </row>
    <row r="2310" spans="7:7" s="51" customFormat="1">
      <c r="G2310" s="279"/>
    </row>
    <row r="2311" spans="7:7" s="51" customFormat="1">
      <c r="G2311" s="279"/>
    </row>
    <row r="2312" spans="7:7" s="51" customFormat="1">
      <c r="G2312" s="279"/>
    </row>
    <row r="2313" spans="7:7" s="51" customFormat="1">
      <c r="G2313" s="279"/>
    </row>
    <row r="2314" spans="7:7" s="51" customFormat="1">
      <c r="G2314" s="279"/>
    </row>
    <row r="2315" spans="7:7" s="51" customFormat="1">
      <c r="G2315" s="279"/>
    </row>
    <row r="2316" spans="7:7" s="51" customFormat="1">
      <c r="G2316" s="279"/>
    </row>
    <row r="2317" spans="7:7" s="51" customFormat="1">
      <c r="G2317" s="279"/>
    </row>
    <row r="2318" spans="7:7" s="51" customFormat="1">
      <c r="G2318" s="279"/>
    </row>
    <row r="2319" spans="7:7" s="51" customFormat="1">
      <c r="G2319" s="279"/>
    </row>
    <row r="2320" spans="7:7" s="51" customFormat="1">
      <c r="G2320" s="279"/>
    </row>
    <row r="2321" spans="7:7" s="51" customFormat="1">
      <c r="G2321" s="279"/>
    </row>
    <row r="2322" spans="7:7" s="51" customFormat="1">
      <c r="G2322" s="279"/>
    </row>
    <row r="2323" spans="7:7" s="51" customFormat="1">
      <c r="G2323" s="279"/>
    </row>
    <row r="2324" spans="7:7" s="51" customFormat="1">
      <c r="G2324" s="279"/>
    </row>
    <row r="2325" spans="7:7" s="51" customFormat="1">
      <c r="G2325" s="279"/>
    </row>
    <row r="2326" spans="7:7" s="51" customFormat="1">
      <c r="G2326" s="279"/>
    </row>
    <row r="2327" spans="7:7" s="51" customFormat="1">
      <c r="G2327" s="279"/>
    </row>
    <row r="2328" spans="7:7" s="51" customFormat="1">
      <c r="G2328" s="279"/>
    </row>
    <row r="2329" spans="7:7" s="51" customFormat="1">
      <c r="G2329" s="279"/>
    </row>
    <row r="2330" spans="7:7" s="51" customFormat="1">
      <c r="G2330" s="279"/>
    </row>
    <row r="2331" spans="7:7" s="51" customFormat="1">
      <c r="G2331" s="279"/>
    </row>
    <row r="2332" spans="7:7" s="51" customFormat="1">
      <c r="G2332" s="279"/>
    </row>
    <row r="2333" spans="7:7" s="51" customFormat="1">
      <c r="G2333" s="279"/>
    </row>
    <row r="2334" spans="7:7" s="51" customFormat="1">
      <c r="G2334" s="279"/>
    </row>
    <row r="2335" spans="7:7" s="51" customFormat="1">
      <c r="G2335" s="279"/>
    </row>
    <row r="2336" spans="7:7" s="51" customFormat="1">
      <c r="G2336" s="279"/>
    </row>
    <row r="2337" spans="7:7" s="51" customFormat="1">
      <c r="G2337" s="279"/>
    </row>
    <row r="2338" spans="7:7" s="51" customFormat="1">
      <c r="G2338" s="279"/>
    </row>
    <row r="2339" spans="7:7" s="51" customFormat="1">
      <c r="G2339" s="279"/>
    </row>
    <row r="2340" spans="7:7" s="51" customFormat="1">
      <c r="G2340" s="279"/>
    </row>
    <row r="2341" spans="7:7" s="51" customFormat="1">
      <c r="G2341" s="279"/>
    </row>
    <row r="2342" spans="7:7" s="51" customFormat="1">
      <c r="G2342" s="279"/>
    </row>
    <row r="2343" spans="7:7" s="51" customFormat="1">
      <c r="G2343" s="279"/>
    </row>
    <row r="2344" spans="7:7" s="51" customFormat="1">
      <c r="G2344" s="279"/>
    </row>
    <row r="2345" spans="7:7" s="51" customFormat="1">
      <c r="G2345" s="279"/>
    </row>
    <row r="2346" spans="7:7" s="51" customFormat="1">
      <c r="G2346" s="279"/>
    </row>
    <row r="2347" spans="7:7" s="51" customFormat="1">
      <c r="G2347" s="279"/>
    </row>
    <row r="2348" spans="7:7" s="51" customFormat="1">
      <c r="G2348" s="279"/>
    </row>
    <row r="2349" spans="7:7" s="51" customFormat="1">
      <c r="G2349" s="279"/>
    </row>
    <row r="2350" spans="7:7" s="51" customFormat="1">
      <c r="G2350" s="279"/>
    </row>
    <row r="2351" spans="7:7" s="51" customFormat="1">
      <c r="G2351" s="279"/>
    </row>
    <row r="2352" spans="7:7" s="51" customFormat="1">
      <c r="G2352" s="279"/>
    </row>
    <row r="2353" spans="7:7" s="51" customFormat="1">
      <c r="G2353" s="279"/>
    </row>
    <row r="2354" spans="7:7" s="51" customFormat="1">
      <c r="G2354" s="279"/>
    </row>
    <row r="2355" spans="7:7" s="51" customFormat="1">
      <c r="G2355" s="279"/>
    </row>
    <row r="2356" spans="7:7" s="51" customFormat="1">
      <c r="G2356" s="279"/>
    </row>
    <row r="2357" spans="7:7" s="51" customFormat="1">
      <c r="G2357" s="279"/>
    </row>
    <row r="2358" spans="7:7" s="51" customFormat="1">
      <c r="G2358" s="279"/>
    </row>
    <row r="2359" spans="7:7" s="51" customFormat="1">
      <c r="G2359" s="279"/>
    </row>
    <row r="2360" spans="7:7" s="51" customFormat="1">
      <c r="G2360" s="279"/>
    </row>
    <row r="2361" spans="7:7" s="51" customFormat="1">
      <c r="G2361" s="279"/>
    </row>
    <row r="2362" spans="7:7" s="51" customFormat="1">
      <c r="G2362" s="279"/>
    </row>
    <row r="2363" spans="7:7" s="51" customFormat="1">
      <c r="G2363" s="279"/>
    </row>
    <row r="2364" spans="7:7" s="51" customFormat="1">
      <c r="G2364" s="279"/>
    </row>
    <row r="2365" spans="7:7" s="51" customFormat="1">
      <c r="G2365" s="279"/>
    </row>
    <row r="2366" spans="7:7" s="51" customFormat="1">
      <c r="G2366" s="279"/>
    </row>
    <row r="2367" spans="7:7" s="51" customFormat="1">
      <c r="G2367" s="279"/>
    </row>
    <row r="2368" spans="7:7" s="51" customFormat="1">
      <c r="G2368" s="279"/>
    </row>
    <row r="2369" spans="7:7" s="51" customFormat="1">
      <c r="G2369" s="279"/>
    </row>
    <row r="2370" spans="7:7" s="51" customFormat="1">
      <c r="G2370" s="279"/>
    </row>
    <row r="2371" spans="7:7" s="51" customFormat="1">
      <c r="G2371" s="279"/>
    </row>
    <row r="2372" spans="7:7" s="51" customFormat="1">
      <c r="G2372" s="279"/>
    </row>
    <row r="2373" spans="7:7" s="51" customFormat="1">
      <c r="G2373" s="279"/>
    </row>
    <row r="2374" spans="7:7" s="51" customFormat="1">
      <c r="G2374" s="279"/>
    </row>
    <row r="2375" spans="7:7" s="51" customFormat="1">
      <c r="G2375" s="279"/>
    </row>
    <row r="2376" spans="7:7" s="51" customFormat="1">
      <c r="G2376" s="279"/>
    </row>
    <row r="2377" spans="7:7" s="51" customFormat="1">
      <c r="G2377" s="279"/>
    </row>
    <row r="2378" spans="7:7" s="51" customFormat="1">
      <c r="G2378" s="279"/>
    </row>
    <row r="2379" spans="7:7" s="51" customFormat="1">
      <c r="G2379" s="279"/>
    </row>
    <row r="2380" spans="7:7" s="51" customFormat="1">
      <c r="G2380" s="279"/>
    </row>
    <row r="2381" spans="7:7" s="51" customFormat="1">
      <c r="G2381" s="279"/>
    </row>
    <row r="2382" spans="7:7" s="51" customFormat="1">
      <c r="G2382" s="279"/>
    </row>
    <row r="2383" spans="7:7" s="51" customFormat="1">
      <c r="G2383" s="279"/>
    </row>
    <row r="2384" spans="7:7" s="51" customFormat="1">
      <c r="G2384" s="279"/>
    </row>
    <row r="2385" spans="7:7" s="51" customFormat="1">
      <c r="G2385" s="279"/>
    </row>
    <row r="2386" spans="7:7" s="51" customFormat="1">
      <c r="G2386" s="279"/>
    </row>
    <row r="2387" spans="7:7" s="51" customFormat="1">
      <c r="G2387" s="279"/>
    </row>
    <row r="2388" spans="7:7" s="51" customFormat="1">
      <c r="G2388" s="279"/>
    </row>
    <row r="2389" spans="7:7" s="51" customFormat="1">
      <c r="G2389" s="279"/>
    </row>
    <row r="2390" spans="7:7" s="51" customFormat="1">
      <c r="G2390" s="279"/>
    </row>
    <row r="2391" spans="7:7" s="51" customFormat="1">
      <c r="G2391" s="279"/>
    </row>
    <row r="2392" spans="7:7" s="51" customFormat="1">
      <c r="G2392" s="279"/>
    </row>
    <row r="2393" spans="7:7" s="51" customFormat="1">
      <c r="G2393" s="279"/>
    </row>
    <row r="2394" spans="7:7" s="51" customFormat="1">
      <c r="G2394" s="279"/>
    </row>
    <row r="2395" spans="7:7" s="51" customFormat="1">
      <c r="G2395" s="279"/>
    </row>
    <row r="2396" spans="7:7" s="51" customFormat="1">
      <c r="G2396" s="279"/>
    </row>
    <row r="2397" spans="7:7" s="51" customFormat="1">
      <c r="G2397" s="279"/>
    </row>
    <row r="2398" spans="7:7" s="51" customFormat="1">
      <c r="G2398" s="279"/>
    </row>
    <row r="2399" spans="7:7" s="51" customFormat="1">
      <c r="G2399" s="279"/>
    </row>
    <row r="2400" spans="7:7" s="51" customFormat="1">
      <c r="G2400" s="279"/>
    </row>
    <row r="2401" spans="7:7" s="51" customFormat="1">
      <c r="G2401" s="279"/>
    </row>
    <row r="2402" spans="7:7" s="51" customFormat="1">
      <c r="G2402" s="279"/>
    </row>
    <row r="2403" spans="7:7" s="51" customFormat="1">
      <c r="G2403" s="279"/>
    </row>
    <row r="2404" spans="7:7" s="51" customFormat="1">
      <c r="G2404" s="279"/>
    </row>
    <row r="2405" spans="7:7" s="51" customFormat="1">
      <c r="G2405" s="279"/>
    </row>
    <row r="2406" spans="7:7" s="51" customFormat="1">
      <c r="G2406" s="279"/>
    </row>
    <row r="2407" spans="7:7" s="51" customFormat="1">
      <c r="G2407" s="279"/>
    </row>
    <row r="2408" spans="7:7" s="51" customFormat="1">
      <c r="G2408" s="279"/>
    </row>
    <row r="2409" spans="7:7" s="51" customFormat="1">
      <c r="G2409" s="279"/>
    </row>
    <row r="2410" spans="7:7" s="51" customFormat="1">
      <c r="G2410" s="279"/>
    </row>
    <row r="2411" spans="7:7" s="51" customFormat="1">
      <c r="G2411" s="279"/>
    </row>
    <row r="2412" spans="7:7" s="51" customFormat="1">
      <c r="G2412" s="279"/>
    </row>
    <row r="2413" spans="7:7" s="51" customFormat="1">
      <c r="G2413" s="279"/>
    </row>
    <row r="2414" spans="7:7" s="51" customFormat="1">
      <c r="G2414" s="279"/>
    </row>
    <row r="2415" spans="7:7" s="51" customFormat="1">
      <c r="G2415" s="279"/>
    </row>
    <row r="2416" spans="7:7" s="51" customFormat="1">
      <c r="G2416" s="279"/>
    </row>
    <row r="2417" spans="7:7" s="51" customFormat="1">
      <c r="G2417" s="279"/>
    </row>
    <row r="2418" spans="7:7" s="51" customFormat="1">
      <c r="G2418" s="279"/>
    </row>
    <row r="2419" spans="7:7" s="51" customFormat="1">
      <c r="G2419" s="279"/>
    </row>
    <row r="2420" spans="7:7" s="51" customFormat="1">
      <c r="G2420" s="279"/>
    </row>
    <row r="2421" spans="7:7" s="51" customFormat="1">
      <c r="G2421" s="279"/>
    </row>
    <row r="2422" spans="7:7" s="51" customFormat="1">
      <c r="G2422" s="279"/>
    </row>
    <row r="2423" spans="7:7" s="51" customFormat="1">
      <c r="G2423" s="279"/>
    </row>
    <row r="2424" spans="7:7" s="51" customFormat="1">
      <c r="G2424" s="279"/>
    </row>
    <row r="2425" spans="7:7" s="51" customFormat="1">
      <c r="G2425" s="279"/>
    </row>
    <row r="2426" spans="7:7" s="51" customFormat="1">
      <c r="G2426" s="279"/>
    </row>
    <row r="2427" spans="7:7" s="51" customFormat="1">
      <c r="G2427" s="279"/>
    </row>
    <row r="2428" spans="7:7" s="51" customFormat="1">
      <c r="G2428" s="279"/>
    </row>
    <row r="2429" spans="7:7" s="51" customFormat="1">
      <c r="G2429" s="279"/>
    </row>
    <row r="2430" spans="7:7" s="51" customFormat="1">
      <c r="G2430" s="279"/>
    </row>
    <row r="2431" spans="7:7" s="51" customFormat="1">
      <c r="G2431" s="279"/>
    </row>
    <row r="2432" spans="7:7" s="51" customFormat="1">
      <c r="G2432" s="279"/>
    </row>
    <row r="2433" spans="7:7" s="51" customFormat="1">
      <c r="G2433" s="279"/>
    </row>
    <row r="2434" spans="7:7" s="51" customFormat="1">
      <c r="G2434" s="279"/>
    </row>
    <row r="2435" spans="7:7" s="51" customFormat="1">
      <c r="G2435" s="279"/>
    </row>
    <row r="2436" spans="7:7" s="51" customFormat="1">
      <c r="G2436" s="279"/>
    </row>
    <row r="2437" spans="7:7" s="51" customFormat="1">
      <c r="G2437" s="279"/>
    </row>
    <row r="2438" spans="7:7" s="51" customFormat="1">
      <c r="G2438" s="279"/>
    </row>
    <row r="2439" spans="7:7" s="51" customFormat="1">
      <c r="G2439" s="279"/>
    </row>
    <row r="2440" spans="7:7" s="51" customFormat="1">
      <c r="G2440" s="279"/>
    </row>
    <row r="2441" spans="7:7" s="51" customFormat="1">
      <c r="G2441" s="279"/>
    </row>
    <row r="2442" spans="7:7" s="51" customFormat="1">
      <c r="G2442" s="279"/>
    </row>
    <row r="2443" spans="7:7" s="51" customFormat="1">
      <c r="G2443" s="279"/>
    </row>
    <row r="2444" spans="7:7" s="51" customFormat="1">
      <c r="G2444" s="279"/>
    </row>
    <row r="2445" spans="7:7" s="51" customFormat="1">
      <c r="G2445" s="279"/>
    </row>
    <row r="2446" spans="7:7" s="51" customFormat="1">
      <c r="G2446" s="279"/>
    </row>
    <row r="2447" spans="7:7" s="51" customFormat="1">
      <c r="G2447" s="279"/>
    </row>
    <row r="2448" spans="7:7" s="51" customFormat="1">
      <c r="G2448" s="279"/>
    </row>
    <row r="2449" spans="7:7" s="51" customFormat="1">
      <c r="G2449" s="279"/>
    </row>
    <row r="2450" spans="7:7" s="51" customFormat="1">
      <c r="G2450" s="279"/>
    </row>
    <row r="2451" spans="7:7" s="51" customFormat="1">
      <c r="G2451" s="279"/>
    </row>
    <row r="2452" spans="7:7" s="51" customFormat="1">
      <c r="G2452" s="279"/>
    </row>
    <row r="2453" spans="7:7" s="51" customFormat="1">
      <c r="G2453" s="279"/>
    </row>
    <row r="2454" spans="7:7" s="51" customFormat="1">
      <c r="G2454" s="279"/>
    </row>
    <row r="2455" spans="7:7" s="51" customFormat="1">
      <c r="G2455" s="279"/>
    </row>
    <row r="2456" spans="7:7" s="51" customFormat="1">
      <c r="G2456" s="279"/>
    </row>
    <row r="2457" spans="7:7" s="51" customFormat="1">
      <c r="G2457" s="279"/>
    </row>
    <row r="2458" spans="7:7" s="51" customFormat="1">
      <c r="G2458" s="279"/>
    </row>
    <row r="2459" spans="7:7" s="51" customFormat="1">
      <c r="G2459" s="279"/>
    </row>
    <row r="2460" spans="7:7" s="51" customFormat="1">
      <c r="G2460" s="279"/>
    </row>
    <row r="2461" spans="7:7" s="51" customFormat="1">
      <c r="G2461" s="279"/>
    </row>
    <row r="2462" spans="7:7" s="51" customFormat="1">
      <c r="G2462" s="279"/>
    </row>
    <row r="2463" spans="7:7" s="51" customFormat="1">
      <c r="G2463" s="279"/>
    </row>
    <row r="2464" spans="7:7" s="51" customFormat="1">
      <c r="G2464" s="279"/>
    </row>
    <row r="2465" spans="7:7" s="51" customFormat="1">
      <c r="G2465" s="279"/>
    </row>
    <row r="2466" spans="7:7" s="51" customFormat="1">
      <c r="G2466" s="279"/>
    </row>
    <row r="2467" spans="7:7" s="51" customFormat="1">
      <c r="G2467" s="279"/>
    </row>
    <row r="2468" spans="7:7" s="51" customFormat="1">
      <c r="G2468" s="279"/>
    </row>
    <row r="2469" spans="7:7" s="51" customFormat="1">
      <c r="G2469" s="279"/>
    </row>
    <row r="2470" spans="7:7" s="51" customFormat="1">
      <c r="G2470" s="279"/>
    </row>
    <row r="2471" spans="7:7" s="51" customFormat="1">
      <c r="G2471" s="279"/>
    </row>
    <row r="2472" spans="7:7" s="51" customFormat="1">
      <c r="G2472" s="279"/>
    </row>
    <row r="2473" spans="7:7" s="51" customFormat="1">
      <c r="G2473" s="279"/>
    </row>
    <row r="2474" spans="7:7" s="51" customFormat="1">
      <c r="G2474" s="279"/>
    </row>
    <row r="2475" spans="7:7" s="51" customFormat="1">
      <c r="G2475" s="279"/>
    </row>
    <row r="2476" spans="7:7" s="51" customFormat="1">
      <c r="G2476" s="279"/>
    </row>
    <row r="2477" spans="7:7" s="51" customFormat="1">
      <c r="G2477" s="279"/>
    </row>
    <row r="2478" spans="7:7" s="51" customFormat="1">
      <c r="G2478" s="279"/>
    </row>
    <row r="2479" spans="7:7" s="51" customFormat="1">
      <c r="G2479" s="279"/>
    </row>
    <row r="2480" spans="7:7" s="51" customFormat="1">
      <c r="G2480" s="279"/>
    </row>
    <row r="2481" spans="7:7" s="51" customFormat="1">
      <c r="G2481" s="279"/>
    </row>
    <row r="2482" spans="7:7" s="51" customFormat="1">
      <c r="G2482" s="279"/>
    </row>
    <row r="2483" spans="7:7" s="51" customFormat="1">
      <c r="G2483" s="279"/>
    </row>
    <row r="2484" spans="7:7" s="51" customFormat="1">
      <c r="G2484" s="279"/>
    </row>
    <row r="2485" spans="7:7" s="51" customFormat="1">
      <c r="G2485" s="279"/>
    </row>
    <row r="2486" spans="7:7" s="51" customFormat="1">
      <c r="G2486" s="279"/>
    </row>
    <row r="2487" spans="7:7" s="51" customFormat="1">
      <c r="G2487" s="279"/>
    </row>
    <row r="2488" spans="7:7" s="51" customFormat="1">
      <c r="G2488" s="279"/>
    </row>
    <row r="2489" spans="7:7" s="51" customFormat="1">
      <c r="G2489" s="279"/>
    </row>
    <row r="2490" spans="7:7" s="51" customFormat="1">
      <c r="G2490" s="279"/>
    </row>
    <row r="2491" spans="7:7" s="51" customFormat="1">
      <c r="G2491" s="279"/>
    </row>
    <row r="2492" spans="7:7" s="51" customFormat="1">
      <c r="G2492" s="279"/>
    </row>
    <row r="2493" spans="7:7" s="51" customFormat="1">
      <c r="G2493" s="279"/>
    </row>
    <row r="2494" spans="7:7" s="51" customFormat="1">
      <c r="G2494" s="279"/>
    </row>
    <row r="2495" spans="7:7" s="51" customFormat="1">
      <c r="G2495" s="279"/>
    </row>
    <row r="2496" spans="7:7" s="51" customFormat="1">
      <c r="G2496" s="279"/>
    </row>
    <row r="2497" spans="7:7" s="51" customFormat="1">
      <c r="G2497" s="279"/>
    </row>
    <row r="2498" spans="7:7" s="51" customFormat="1">
      <c r="G2498" s="279"/>
    </row>
    <row r="2499" spans="7:7" s="51" customFormat="1">
      <c r="G2499" s="279"/>
    </row>
    <row r="2500" spans="7:7" s="51" customFormat="1">
      <c r="G2500" s="279"/>
    </row>
    <row r="2501" spans="7:7" s="51" customFormat="1">
      <c r="G2501" s="279"/>
    </row>
    <row r="2502" spans="7:7" s="51" customFormat="1">
      <c r="G2502" s="279"/>
    </row>
    <row r="2503" spans="7:7" s="51" customFormat="1">
      <c r="G2503" s="279"/>
    </row>
    <row r="2504" spans="7:7" s="51" customFormat="1">
      <c r="G2504" s="279"/>
    </row>
    <row r="2505" spans="7:7" s="51" customFormat="1">
      <c r="G2505" s="279"/>
    </row>
    <row r="2506" spans="7:7" s="51" customFormat="1">
      <c r="G2506" s="279"/>
    </row>
    <row r="2507" spans="7:7" s="51" customFormat="1">
      <c r="G2507" s="279"/>
    </row>
    <row r="2508" spans="7:7" s="51" customFormat="1">
      <c r="G2508" s="279"/>
    </row>
    <row r="2509" spans="7:7" s="51" customFormat="1">
      <c r="G2509" s="279"/>
    </row>
    <row r="2510" spans="7:7" s="51" customFormat="1">
      <c r="G2510" s="279"/>
    </row>
    <row r="2511" spans="7:7" s="51" customFormat="1">
      <c r="G2511" s="279"/>
    </row>
    <row r="2512" spans="7:7" s="51" customFormat="1">
      <c r="G2512" s="279"/>
    </row>
    <row r="2513" spans="7:7" s="51" customFormat="1">
      <c r="G2513" s="279"/>
    </row>
    <row r="2514" spans="7:7" s="51" customFormat="1">
      <c r="G2514" s="279"/>
    </row>
    <row r="2515" spans="7:7" s="51" customFormat="1">
      <c r="G2515" s="279"/>
    </row>
    <row r="2516" spans="7:7" s="51" customFormat="1">
      <c r="G2516" s="279"/>
    </row>
    <row r="2517" spans="7:7" s="51" customFormat="1">
      <c r="G2517" s="279"/>
    </row>
    <row r="2518" spans="7:7" s="51" customFormat="1">
      <c r="G2518" s="279"/>
    </row>
    <row r="2519" spans="7:7" s="51" customFormat="1">
      <c r="G2519" s="279"/>
    </row>
    <row r="2520" spans="7:7" s="51" customFormat="1">
      <c r="G2520" s="279"/>
    </row>
    <row r="2521" spans="7:7" s="51" customFormat="1">
      <c r="G2521" s="279"/>
    </row>
    <row r="2522" spans="7:7" s="51" customFormat="1">
      <c r="G2522" s="279"/>
    </row>
    <row r="2523" spans="7:7" s="51" customFormat="1">
      <c r="G2523" s="279"/>
    </row>
    <row r="2524" spans="7:7" s="51" customFormat="1">
      <c r="G2524" s="279"/>
    </row>
    <row r="2525" spans="7:7" s="51" customFormat="1">
      <c r="G2525" s="279"/>
    </row>
    <row r="2526" spans="7:7" s="51" customFormat="1">
      <c r="G2526" s="279"/>
    </row>
    <row r="2527" spans="7:7" s="51" customFormat="1">
      <c r="G2527" s="279"/>
    </row>
    <row r="2528" spans="7:7" s="51" customFormat="1">
      <c r="G2528" s="279"/>
    </row>
    <row r="2529" spans="7:7" s="51" customFormat="1">
      <c r="G2529" s="279"/>
    </row>
    <row r="2530" spans="7:7" s="51" customFormat="1">
      <c r="G2530" s="279"/>
    </row>
    <row r="2531" spans="7:7" s="51" customFormat="1">
      <c r="G2531" s="279"/>
    </row>
    <row r="2532" spans="7:7" s="51" customFormat="1">
      <c r="G2532" s="279"/>
    </row>
    <row r="2533" spans="7:7" s="51" customFormat="1">
      <c r="G2533" s="279"/>
    </row>
    <row r="2534" spans="7:7" s="51" customFormat="1">
      <c r="G2534" s="279"/>
    </row>
    <row r="2535" spans="7:7" s="51" customFormat="1">
      <c r="G2535" s="279"/>
    </row>
    <row r="2536" spans="7:7" s="51" customFormat="1">
      <c r="G2536" s="279"/>
    </row>
    <row r="2537" spans="7:7" s="51" customFormat="1">
      <c r="G2537" s="279"/>
    </row>
    <row r="2538" spans="7:7" s="51" customFormat="1">
      <c r="G2538" s="279"/>
    </row>
    <row r="2539" spans="7:7" s="51" customFormat="1">
      <c r="G2539" s="279"/>
    </row>
    <row r="2540" spans="7:7" s="51" customFormat="1">
      <c r="G2540" s="279"/>
    </row>
    <row r="2541" spans="7:7" s="51" customFormat="1">
      <c r="G2541" s="279"/>
    </row>
    <row r="2542" spans="7:7" s="51" customFormat="1">
      <c r="G2542" s="279"/>
    </row>
    <row r="2543" spans="7:7" s="51" customFormat="1">
      <c r="G2543" s="279"/>
    </row>
    <row r="2544" spans="7:7" s="51" customFormat="1">
      <c r="G2544" s="279"/>
    </row>
    <row r="2545" spans="7:7" s="51" customFormat="1">
      <c r="G2545" s="279"/>
    </row>
    <row r="2546" spans="7:7" s="51" customFormat="1">
      <c r="G2546" s="279"/>
    </row>
    <row r="2547" spans="7:7" s="51" customFormat="1">
      <c r="G2547" s="279"/>
    </row>
    <row r="2548" spans="7:7" s="51" customFormat="1">
      <c r="G2548" s="279"/>
    </row>
    <row r="2549" spans="7:7" s="51" customFormat="1">
      <c r="G2549" s="279"/>
    </row>
    <row r="2550" spans="7:7" s="51" customFormat="1">
      <c r="G2550" s="279"/>
    </row>
    <row r="2551" spans="7:7" s="51" customFormat="1">
      <c r="G2551" s="279"/>
    </row>
    <row r="2552" spans="7:7" s="51" customFormat="1">
      <c r="G2552" s="279"/>
    </row>
    <row r="2553" spans="7:7" s="51" customFormat="1">
      <c r="G2553" s="279"/>
    </row>
    <row r="2554" spans="7:7" s="51" customFormat="1">
      <c r="G2554" s="279"/>
    </row>
    <row r="2555" spans="7:7" s="51" customFormat="1">
      <c r="G2555" s="279"/>
    </row>
    <row r="2556" spans="7:7" s="51" customFormat="1">
      <c r="G2556" s="279"/>
    </row>
    <row r="2557" spans="7:7" s="51" customFormat="1">
      <c r="G2557" s="279"/>
    </row>
    <row r="2558" spans="7:7" s="51" customFormat="1">
      <c r="G2558" s="279"/>
    </row>
    <row r="2559" spans="7:7" s="51" customFormat="1">
      <c r="G2559" s="279"/>
    </row>
    <row r="2560" spans="7:7" s="51" customFormat="1">
      <c r="G2560" s="279"/>
    </row>
    <row r="2561" spans="7:7" s="51" customFormat="1">
      <c r="G2561" s="279"/>
    </row>
    <row r="2562" spans="7:7" s="51" customFormat="1">
      <c r="G2562" s="279"/>
    </row>
    <row r="2563" spans="7:7" s="51" customFormat="1">
      <c r="G2563" s="279"/>
    </row>
    <row r="2564" spans="7:7" s="51" customFormat="1">
      <c r="G2564" s="279"/>
    </row>
    <row r="2565" spans="7:7" s="51" customFormat="1">
      <c r="G2565" s="279"/>
    </row>
    <row r="2566" spans="7:7" s="51" customFormat="1">
      <c r="G2566" s="279"/>
    </row>
    <row r="2567" spans="7:7" s="51" customFormat="1">
      <c r="G2567" s="279"/>
    </row>
    <row r="2568" spans="7:7" s="51" customFormat="1">
      <c r="G2568" s="279"/>
    </row>
    <row r="2569" spans="7:7" s="51" customFormat="1">
      <c r="G2569" s="279"/>
    </row>
    <row r="2570" spans="7:7" s="51" customFormat="1">
      <c r="G2570" s="279"/>
    </row>
    <row r="2571" spans="7:7" s="51" customFormat="1">
      <c r="G2571" s="279"/>
    </row>
    <row r="2572" spans="7:7" s="51" customFormat="1">
      <c r="G2572" s="279"/>
    </row>
    <row r="2573" spans="7:7" s="51" customFormat="1">
      <c r="G2573" s="279"/>
    </row>
    <row r="2574" spans="7:7" s="51" customFormat="1">
      <c r="G2574" s="279"/>
    </row>
    <row r="2575" spans="7:7" s="51" customFormat="1">
      <c r="G2575" s="279"/>
    </row>
    <row r="2576" spans="7:7" s="51" customFormat="1">
      <c r="G2576" s="279"/>
    </row>
    <row r="2577" spans="7:7" s="51" customFormat="1">
      <c r="G2577" s="279"/>
    </row>
    <row r="2578" spans="7:7" s="51" customFormat="1">
      <c r="G2578" s="279"/>
    </row>
    <row r="2579" spans="7:7" s="51" customFormat="1">
      <c r="G2579" s="279"/>
    </row>
    <row r="2580" spans="7:7" s="51" customFormat="1">
      <c r="G2580" s="279"/>
    </row>
    <row r="2581" spans="7:7" s="51" customFormat="1">
      <c r="G2581" s="279"/>
    </row>
    <row r="2582" spans="7:7" s="51" customFormat="1">
      <c r="G2582" s="279"/>
    </row>
    <row r="2583" spans="7:7" s="51" customFormat="1">
      <c r="G2583" s="279"/>
    </row>
    <row r="2584" spans="7:7" s="51" customFormat="1">
      <c r="G2584" s="279"/>
    </row>
    <row r="2585" spans="7:7" s="51" customFormat="1">
      <c r="G2585" s="279"/>
    </row>
    <row r="2586" spans="7:7" s="51" customFormat="1">
      <c r="G2586" s="279"/>
    </row>
    <row r="2587" spans="7:7" s="51" customFormat="1">
      <c r="G2587" s="279"/>
    </row>
    <row r="2588" spans="7:7" s="51" customFormat="1">
      <c r="G2588" s="279"/>
    </row>
    <row r="2589" spans="7:7" s="51" customFormat="1">
      <c r="G2589" s="279"/>
    </row>
    <row r="2590" spans="7:7" s="51" customFormat="1">
      <c r="G2590" s="279"/>
    </row>
    <row r="2591" spans="7:7" s="51" customFormat="1">
      <c r="G2591" s="279"/>
    </row>
    <row r="2592" spans="7:7" s="51" customFormat="1">
      <c r="G2592" s="279"/>
    </row>
    <row r="2593" spans="7:7" s="51" customFormat="1">
      <c r="G2593" s="279"/>
    </row>
    <row r="2594" spans="7:7" s="51" customFormat="1">
      <c r="G2594" s="279"/>
    </row>
    <row r="2595" spans="7:7" s="51" customFormat="1">
      <c r="G2595" s="279"/>
    </row>
    <row r="2596" spans="7:7" s="51" customFormat="1">
      <c r="G2596" s="279"/>
    </row>
    <row r="2597" spans="7:7" s="51" customFormat="1">
      <c r="G2597" s="279"/>
    </row>
    <row r="2598" spans="7:7" s="51" customFormat="1">
      <c r="G2598" s="279"/>
    </row>
    <row r="2599" spans="7:7" s="51" customFormat="1">
      <c r="G2599" s="279"/>
    </row>
    <row r="2600" spans="7:7" s="51" customFormat="1">
      <c r="G2600" s="279"/>
    </row>
    <row r="2601" spans="7:7" s="51" customFormat="1">
      <c r="G2601" s="279"/>
    </row>
    <row r="2602" spans="7:7" s="51" customFormat="1">
      <c r="G2602" s="279"/>
    </row>
    <row r="2603" spans="7:7" s="51" customFormat="1">
      <c r="G2603" s="279"/>
    </row>
    <row r="2604" spans="7:7" s="51" customFormat="1">
      <c r="G2604" s="279"/>
    </row>
    <row r="2605" spans="7:7" s="51" customFormat="1">
      <c r="G2605" s="279"/>
    </row>
    <row r="2606" spans="7:7" s="51" customFormat="1">
      <c r="G2606" s="279"/>
    </row>
    <row r="2607" spans="7:7" s="51" customFormat="1">
      <c r="G2607" s="279"/>
    </row>
    <row r="2608" spans="7:7" s="51" customFormat="1">
      <c r="G2608" s="279"/>
    </row>
    <row r="2609" spans="7:7" s="51" customFormat="1">
      <c r="G2609" s="279"/>
    </row>
    <row r="2610" spans="7:7" s="51" customFormat="1">
      <c r="G2610" s="279"/>
    </row>
    <row r="2611" spans="7:7" s="51" customFormat="1">
      <c r="G2611" s="279"/>
    </row>
    <row r="2612" spans="7:7" s="51" customFormat="1">
      <c r="G2612" s="279"/>
    </row>
    <row r="2613" spans="7:7" s="51" customFormat="1">
      <c r="G2613" s="279"/>
    </row>
    <row r="2614" spans="7:7" s="51" customFormat="1">
      <c r="G2614" s="279"/>
    </row>
    <row r="2615" spans="7:7" s="51" customFormat="1">
      <c r="G2615" s="279"/>
    </row>
    <row r="2616" spans="7:7" s="51" customFormat="1">
      <c r="G2616" s="279"/>
    </row>
    <row r="2617" spans="7:7" s="51" customFormat="1">
      <c r="G2617" s="279"/>
    </row>
    <row r="2618" spans="7:7" s="51" customFormat="1">
      <c r="G2618" s="279"/>
    </row>
    <row r="2619" spans="7:7" s="51" customFormat="1">
      <c r="G2619" s="279"/>
    </row>
    <row r="2620" spans="7:7" s="51" customFormat="1">
      <c r="G2620" s="279"/>
    </row>
    <row r="2621" spans="7:7" s="51" customFormat="1">
      <c r="G2621" s="279"/>
    </row>
    <row r="2622" spans="7:7" s="51" customFormat="1">
      <c r="G2622" s="279"/>
    </row>
    <row r="2623" spans="7:7" s="51" customFormat="1">
      <c r="G2623" s="279"/>
    </row>
    <row r="2624" spans="7:7" s="51" customFormat="1">
      <c r="G2624" s="279"/>
    </row>
    <row r="2625" spans="7:7" s="51" customFormat="1">
      <c r="G2625" s="279"/>
    </row>
    <row r="2626" spans="7:7" s="51" customFormat="1">
      <c r="G2626" s="279"/>
    </row>
    <row r="2627" spans="7:7" s="51" customFormat="1">
      <c r="G2627" s="279"/>
    </row>
    <row r="2628" spans="7:7" s="51" customFormat="1">
      <c r="G2628" s="279"/>
    </row>
    <row r="2629" spans="7:7" s="51" customFormat="1">
      <c r="G2629" s="279"/>
    </row>
    <row r="2630" spans="7:7" s="51" customFormat="1">
      <c r="G2630" s="279"/>
    </row>
    <row r="2631" spans="7:7" s="51" customFormat="1">
      <c r="G2631" s="279"/>
    </row>
    <row r="2632" spans="7:7" s="51" customFormat="1">
      <c r="G2632" s="279"/>
    </row>
    <row r="2633" spans="7:7" s="51" customFormat="1">
      <c r="G2633" s="279"/>
    </row>
    <row r="2634" spans="7:7" s="51" customFormat="1">
      <c r="G2634" s="279"/>
    </row>
    <row r="2635" spans="7:7" s="51" customFormat="1">
      <c r="G2635" s="279"/>
    </row>
    <row r="2636" spans="7:7" s="51" customFormat="1">
      <c r="G2636" s="279"/>
    </row>
    <row r="2637" spans="7:7" s="51" customFormat="1">
      <c r="G2637" s="279"/>
    </row>
    <row r="2638" spans="7:7" s="51" customFormat="1">
      <c r="G2638" s="279"/>
    </row>
    <row r="2639" spans="7:7" s="51" customFormat="1">
      <c r="G2639" s="279"/>
    </row>
    <row r="2640" spans="7:7" s="51" customFormat="1">
      <c r="G2640" s="279"/>
    </row>
    <row r="2641" spans="7:7" s="51" customFormat="1">
      <c r="G2641" s="279"/>
    </row>
    <row r="2642" spans="7:7" s="51" customFormat="1">
      <c r="G2642" s="279"/>
    </row>
    <row r="2643" spans="7:7" s="51" customFormat="1">
      <c r="G2643" s="279"/>
    </row>
    <row r="2644" spans="7:7" s="51" customFormat="1">
      <c r="G2644" s="279"/>
    </row>
    <row r="2645" spans="7:7" s="51" customFormat="1">
      <c r="G2645" s="279"/>
    </row>
    <row r="2646" spans="7:7" s="51" customFormat="1">
      <c r="G2646" s="279"/>
    </row>
    <row r="2647" spans="7:7" s="51" customFormat="1">
      <c r="G2647" s="279"/>
    </row>
    <row r="2648" spans="7:7" s="51" customFormat="1">
      <c r="G2648" s="279"/>
    </row>
    <row r="2649" spans="7:7" s="51" customFormat="1">
      <c r="G2649" s="279"/>
    </row>
    <row r="2650" spans="7:7" s="51" customFormat="1">
      <c r="G2650" s="279"/>
    </row>
    <row r="2651" spans="7:7" s="51" customFormat="1">
      <c r="G2651" s="279"/>
    </row>
    <row r="2652" spans="7:7" s="51" customFormat="1">
      <c r="G2652" s="279"/>
    </row>
    <row r="2653" spans="7:7" s="51" customFormat="1">
      <c r="G2653" s="279"/>
    </row>
    <row r="2654" spans="7:7" s="51" customFormat="1">
      <c r="G2654" s="279"/>
    </row>
    <row r="2655" spans="7:7" s="51" customFormat="1">
      <c r="G2655" s="279"/>
    </row>
    <row r="2656" spans="7:7" s="51" customFormat="1">
      <c r="G2656" s="279"/>
    </row>
    <row r="2657" spans="7:7" s="51" customFormat="1">
      <c r="G2657" s="279"/>
    </row>
    <row r="2658" spans="7:7" s="51" customFormat="1">
      <c r="G2658" s="279"/>
    </row>
    <row r="2659" spans="7:7" s="51" customFormat="1">
      <c r="G2659" s="279"/>
    </row>
    <row r="2660" spans="7:7" s="51" customFormat="1">
      <c r="G2660" s="279"/>
    </row>
    <row r="2661" spans="7:7" s="51" customFormat="1">
      <c r="G2661" s="279"/>
    </row>
    <row r="2662" spans="7:7" s="51" customFormat="1">
      <c r="G2662" s="279"/>
    </row>
    <row r="2663" spans="7:7" s="51" customFormat="1">
      <c r="G2663" s="279"/>
    </row>
    <row r="2664" spans="7:7" s="51" customFormat="1">
      <c r="G2664" s="279"/>
    </row>
    <row r="2665" spans="7:7" s="51" customFormat="1">
      <c r="G2665" s="279"/>
    </row>
    <row r="2666" spans="7:7" s="51" customFormat="1">
      <c r="G2666" s="279"/>
    </row>
    <row r="2667" spans="7:7" s="51" customFormat="1">
      <c r="G2667" s="279"/>
    </row>
    <row r="2668" spans="7:7" s="51" customFormat="1">
      <c r="G2668" s="279"/>
    </row>
    <row r="2669" spans="7:7" s="51" customFormat="1">
      <c r="G2669" s="279"/>
    </row>
    <row r="2670" spans="7:7" s="51" customFormat="1">
      <c r="G2670" s="279"/>
    </row>
    <row r="2671" spans="7:7" s="51" customFormat="1">
      <c r="G2671" s="279"/>
    </row>
    <row r="2672" spans="7:7" s="51" customFormat="1">
      <c r="G2672" s="279"/>
    </row>
    <row r="2673" spans="7:7" s="51" customFormat="1">
      <c r="G2673" s="279"/>
    </row>
    <row r="2674" spans="7:7" s="51" customFormat="1">
      <c r="G2674" s="279"/>
    </row>
    <row r="2675" spans="7:7" s="51" customFormat="1">
      <c r="G2675" s="279"/>
    </row>
    <row r="2676" spans="7:7" s="51" customFormat="1">
      <c r="G2676" s="279"/>
    </row>
    <row r="2677" spans="7:7" s="51" customFormat="1">
      <c r="G2677" s="279"/>
    </row>
    <row r="2678" spans="7:7" s="51" customFormat="1">
      <c r="G2678" s="279"/>
    </row>
    <row r="2679" spans="7:7" s="51" customFormat="1">
      <c r="G2679" s="279"/>
    </row>
    <row r="2680" spans="7:7" s="51" customFormat="1">
      <c r="G2680" s="279"/>
    </row>
    <row r="2681" spans="7:7" s="51" customFormat="1">
      <c r="G2681" s="279"/>
    </row>
    <row r="2682" spans="7:7" s="51" customFormat="1">
      <c r="G2682" s="279"/>
    </row>
    <row r="2683" spans="7:7" s="51" customFormat="1">
      <c r="G2683" s="279"/>
    </row>
    <row r="2684" spans="7:7" s="51" customFormat="1">
      <c r="G2684" s="279"/>
    </row>
    <row r="2685" spans="7:7" s="51" customFormat="1">
      <c r="G2685" s="279"/>
    </row>
    <row r="2686" spans="7:7" s="51" customFormat="1">
      <c r="G2686" s="279"/>
    </row>
    <row r="2687" spans="7:7" s="51" customFormat="1">
      <c r="G2687" s="279"/>
    </row>
    <row r="2688" spans="7:7" s="51" customFormat="1">
      <c r="G2688" s="279"/>
    </row>
    <row r="2689" spans="7:7" s="51" customFormat="1">
      <c r="G2689" s="279"/>
    </row>
    <row r="2690" spans="7:7" s="51" customFormat="1">
      <c r="G2690" s="279"/>
    </row>
    <row r="2691" spans="7:7" s="51" customFormat="1">
      <c r="G2691" s="279"/>
    </row>
    <row r="2692" spans="7:7" s="51" customFormat="1">
      <c r="G2692" s="279"/>
    </row>
    <row r="2693" spans="7:7" s="51" customFormat="1">
      <c r="G2693" s="279"/>
    </row>
    <row r="2694" spans="7:7" s="51" customFormat="1">
      <c r="G2694" s="279"/>
    </row>
    <row r="2695" spans="7:7" s="51" customFormat="1">
      <c r="G2695" s="279"/>
    </row>
    <row r="2696" spans="7:7" s="51" customFormat="1">
      <c r="G2696" s="279"/>
    </row>
    <row r="2697" spans="7:7" s="51" customFormat="1">
      <c r="G2697" s="279"/>
    </row>
    <row r="2698" spans="7:7" s="51" customFormat="1">
      <c r="G2698" s="279"/>
    </row>
    <row r="2699" spans="7:7" s="51" customFormat="1">
      <c r="G2699" s="279"/>
    </row>
    <row r="2700" spans="7:7" s="51" customFormat="1">
      <c r="G2700" s="279"/>
    </row>
    <row r="2701" spans="7:7" s="51" customFormat="1">
      <c r="G2701" s="279"/>
    </row>
    <row r="2702" spans="7:7" s="51" customFormat="1">
      <c r="G2702" s="279"/>
    </row>
    <row r="2703" spans="7:7" s="51" customFormat="1">
      <c r="G2703" s="279"/>
    </row>
    <row r="2704" spans="7:7" s="51" customFormat="1">
      <c r="G2704" s="279"/>
    </row>
    <row r="2705" spans="7:7" s="51" customFormat="1">
      <c r="G2705" s="279"/>
    </row>
    <row r="2706" spans="7:7" s="51" customFormat="1">
      <c r="G2706" s="279"/>
    </row>
    <row r="2707" spans="7:7" s="51" customFormat="1">
      <c r="G2707" s="279"/>
    </row>
    <row r="2708" spans="7:7" s="51" customFormat="1">
      <c r="G2708" s="279"/>
    </row>
    <row r="2709" spans="7:7" s="51" customFormat="1">
      <c r="G2709" s="279"/>
    </row>
    <row r="2710" spans="7:7" s="51" customFormat="1">
      <c r="G2710" s="279"/>
    </row>
    <row r="2711" spans="7:7" s="51" customFormat="1">
      <c r="G2711" s="279"/>
    </row>
    <row r="2712" spans="7:7" s="51" customFormat="1">
      <c r="G2712" s="279"/>
    </row>
    <row r="2713" spans="7:7" s="51" customFormat="1">
      <c r="G2713" s="279"/>
    </row>
    <row r="2714" spans="7:7" s="51" customFormat="1">
      <c r="G2714" s="279"/>
    </row>
    <row r="2715" spans="7:7" s="51" customFormat="1">
      <c r="G2715" s="279"/>
    </row>
    <row r="2716" spans="7:7" s="51" customFormat="1">
      <c r="G2716" s="279"/>
    </row>
    <row r="2717" spans="7:7" s="51" customFormat="1">
      <c r="G2717" s="279"/>
    </row>
    <row r="2718" spans="7:7" s="51" customFormat="1">
      <c r="G2718" s="279"/>
    </row>
    <row r="2719" spans="7:7" s="51" customFormat="1">
      <c r="G2719" s="279"/>
    </row>
    <row r="2720" spans="7:7" s="51" customFormat="1">
      <c r="G2720" s="279"/>
    </row>
    <row r="2721" spans="7:7" s="51" customFormat="1">
      <c r="G2721" s="279"/>
    </row>
    <row r="2722" spans="7:7" s="51" customFormat="1">
      <c r="G2722" s="279"/>
    </row>
    <row r="2723" spans="7:7" s="51" customFormat="1">
      <c r="G2723" s="279"/>
    </row>
    <row r="2724" spans="7:7" s="51" customFormat="1">
      <c r="G2724" s="279"/>
    </row>
    <row r="2725" spans="7:7" s="51" customFormat="1">
      <c r="G2725" s="279"/>
    </row>
    <row r="2726" spans="7:7" s="51" customFormat="1">
      <c r="G2726" s="279"/>
    </row>
    <row r="2727" spans="7:7" s="51" customFormat="1">
      <c r="G2727" s="279"/>
    </row>
    <row r="2728" spans="7:7" s="51" customFormat="1">
      <c r="G2728" s="279"/>
    </row>
    <row r="2729" spans="7:7" s="51" customFormat="1">
      <c r="G2729" s="279"/>
    </row>
    <row r="2730" spans="7:7" s="51" customFormat="1">
      <c r="G2730" s="279"/>
    </row>
    <row r="2731" spans="7:7" s="51" customFormat="1">
      <c r="G2731" s="279"/>
    </row>
    <row r="2732" spans="7:7" s="51" customFormat="1">
      <c r="G2732" s="279"/>
    </row>
    <row r="2733" spans="7:7" s="51" customFormat="1">
      <c r="G2733" s="279"/>
    </row>
    <row r="2734" spans="7:7" s="51" customFormat="1">
      <c r="G2734" s="279"/>
    </row>
    <row r="2735" spans="7:7" s="51" customFormat="1">
      <c r="G2735" s="279"/>
    </row>
    <row r="2736" spans="7:7" s="51" customFormat="1">
      <c r="G2736" s="279"/>
    </row>
    <row r="2737" spans="7:7" s="51" customFormat="1">
      <c r="G2737" s="279"/>
    </row>
    <row r="2738" spans="7:7" s="51" customFormat="1">
      <c r="G2738" s="279"/>
    </row>
    <row r="2739" spans="7:7" s="51" customFormat="1">
      <c r="G2739" s="279"/>
    </row>
    <row r="2740" spans="7:7" s="51" customFormat="1">
      <c r="G2740" s="279"/>
    </row>
    <row r="2741" spans="7:7" s="51" customFormat="1">
      <c r="G2741" s="279"/>
    </row>
    <row r="2742" spans="7:7" s="51" customFormat="1">
      <c r="G2742" s="279"/>
    </row>
    <row r="2743" spans="7:7" s="51" customFormat="1">
      <c r="G2743" s="279"/>
    </row>
    <row r="2744" spans="7:7" s="51" customFormat="1">
      <c r="G2744" s="279"/>
    </row>
    <row r="2745" spans="7:7" s="51" customFormat="1">
      <c r="G2745" s="279"/>
    </row>
    <row r="2746" spans="7:7" s="51" customFormat="1">
      <c r="G2746" s="279"/>
    </row>
    <row r="2747" spans="7:7" s="51" customFormat="1">
      <c r="G2747" s="279"/>
    </row>
    <row r="2748" spans="7:7" s="51" customFormat="1">
      <c r="G2748" s="279"/>
    </row>
    <row r="2749" spans="7:7" s="51" customFormat="1">
      <c r="G2749" s="279"/>
    </row>
    <row r="2750" spans="7:7" s="51" customFormat="1">
      <c r="G2750" s="279"/>
    </row>
    <row r="2751" spans="7:7" s="51" customFormat="1">
      <c r="G2751" s="279"/>
    </row>
    <row r="2752" spans="7:7" s="51" customFormat="1">
      <c r="G2752" s="279"/>
    </row>
    <row r="2753" spans="7:7" s="51" customFormat="1">
      <c r="G2753" s="279"/>
    </row>
    <row r="2754" spans="7:7" s="51" customFormat="1">
      <c r="G2754" s="279"/>
    </row>
    <row r="2755" spans="7:7" s="51" customFormat="1">
      <c r="G2755" s="279"/>
    </row>
    <row r="2756" spans="7:7" s="51" customFormat="1">
      <c r="G2756" s="279"/>
    </row>
    <row r="2757" spans="7:7" s="51" customFormat="1">
      <c r="G2757" s="279"/>
    </row>
    <row r="2758" spans="7:7" s="51" customFormat="1">
      <c r="G2758" s="279"/>
    </row>
    <row r="2759" spans="7:7" s="51" customFormat="1">
      <c r="G2759" s="279"/>
    </row>
    <row r="2760" spans="7:7" s="51" customFormat="1">
      <c r="G2760" s="279"/>
    </row>
    <row r="2761" spans="7:7" s="51" customFormat="1">
      <c r="G2761" s="279"/>
    </row>
    <row r="2762" spans="7:7" s="51" customFormat="1">
      <c r="G2762" s="279"/>
    </row>
    <row r="2763" spans="7:7" s="51" customFormat="1">
      <c r="G2763" s="279"/>
    </row>
    <row r="2764" spans="7:7" s="51" customFormat="1">
      <c r="G2764" s="279"/>
    </row>
    <row r="2765" spans="7:7" s="51" customFormat="1">
      <c r="G2765" s="279"/>
    </row>
    <row r="2766" spans="7:7" s="51" customFormat="1">
      <c r="G2766" s="279"/>
    </row>
    <row r="2767" spans="7:7" s="51" customFormat="1">
      <c r="G2767" s="279"/>
    </row>
    <row r="2768" spans="7:7" s="51" customFormat="1">
      <c r="G2768" s="279"/>
    </row>
    <row r="2769" spans="7:7" s="51" customFormat="1">
      <c r="G2769" s="279"/>
    </row>
    <row r="2770" spans="7:7" s="51" customFormat="1">
      <c r="G2770" s="279"/>
    </row>
    <row r="2771" spans="7:7" s="51" customFormat="1">
      <c r="G2771" s="279"/>
    </row>
    <row r="2772" spans="7:7" s="51" customFormat="1">
      <c r="G2772" s="279"/>
    </row>
    <row r="2773" spans="7:7" s="51" customFormat="1">
      <c r="G2773" s="279"/>
    </row>
    <row r="2774" spans="7:7" s="51" customFormat="1">
      <c r="G2774" s="279"/>
    </row>
    <row r="2775" spans="7:7" s="51" customFormat="1">
      <c r="G2775" s="279"/>
    </row>
    <row r="2776" spans="7:7" s="51" customFormat="1">
      <c r="G2776" s="279"/>
    </row>
    <row r="2777" spans="7:7" s="51" customFormat="1">
      <c r="G2777" s="279"/>
    </row>
    <row r="2778" spans="7:7" s="51" customFormat="1">
      <c r="G2778" s="279"/>
    </row>
    <row r="2779" spans="7:7" s="51" customFormat="1">
      <c r="G2779" s="279"/>
    </row>
    <row r="2780" spans="7:7" s="51" customFormat="1">
      <c r="G2780" s="279"/>
    </row>
    <row r="2781" spans="7:7" s="51" customFormat="1">
      <c r="G2781" s="279"/>
    </row>
    <row r="2782" spans="7:7" s="51" customFormat="1">
      <c r="G2782" s="279"/>
    </row>
    <row r="2783" spans="7:7" s="51" customFormat="1">
      <c r="G2783" s="279"/>
    </row>
    <row r="2784" spans="7:7" s="51" customFormat="1">
      <c r="G2784" s="279"/>
    </row>
    <row r="2785" spans="7:7" s="51" customFormat="1">
      <c r="G2785" s="279"/>
    </row>
    <row r="2786" spans="7:7" s="51" customFormat="1">
      <c r="G2786" s="279"/>
    </row>
    <row r="2787" spans="7:7" s="51" customFormat="1">
      <c r="G2787" s="279"/>
    </row>
    <row r="2788" spans="7:7" s="51" customFormat="1">
      <c r="G2788" s="279"/>
    </row>
    <row r="2789" spans="7:7" s="51" customFormat="1">
      <c r="G2789" s="279"/>
    </row>
    <row r="2790" spans="7:7" s="51" customFormat="1">
      <c r="G2790" s="279"/>
    </row>
    <row r="2791" spans="7:7" s="51" customFormat="1">
      <c r="G2791" s="279"/>
    </row>
    <row r="2792" spans="7:7" s="51" customFormat="1">
      <c r="G2792" s="279"/>
    </row>
    <row r="2793" spans="7:7" s="51" customFormat="1">
      <c r="G2793" s="279"/>
    </row>
    <row r="2794" spans="7:7" s="51" customFormat="1">
      <c r="G2794" s="279"/>
    </row>
    <row r="2795" spans="7:7" s="51" customFormat="1">
      <c r="G2795" s="279"/>
    </row>
    <row r="2796" spans="7:7" s="51" customFormat="1">
      <c r="G2796" s="279"/>
    </row>
    <row r="2797" spans="7:7" s="51" customFormat="1">
      <c r="G2797" s="279"/>
    </row>
    <row r="2798" spans="7:7" s="51" customFormat="1">
      <c r="G2798" s="279"/>
    </row>
    <row r="2799" spans="7:7" s="51" customFormat="1">
      <c r="G2799" s="279"/>
    </row>
    <row r="2800" spans="7:7" s="51" customFormat="1">
      <c r="G2800" s="279"/>
    </row>
    <row r="2801" spans="7:7" s="51" customFormat="1">
      <c r="G2801" s="279"/>
    </row>
    <row r="2802" spans="7:7" s="51" customFormat="1">
      <c r="G2802" s="279"/>
    </row>
    <row r="2803" spans="7:7" s="51" customFormat="1">
      <c r="G2803" s="279"/>
    </row>
    <row r="2804" spans="7:7" s="51" customFormat="1">
      <c r="G2804" s="279"/>
    </row>
    <row r="2805" spans="7:7" s="51" customFormat="1">
      <c r="G2805" s="279"/>
    </row>
    <row r="2806" spans="7:7" s="51" customFormat="1">
      <c r="G2806" s="279"/>
    </row>
    <row r="2807" spans="7:7" s="51" customFormat="1">
      <c r="G2807" s="279"/>
    </row>
    <row r="2808" spans="7:7" s="51" customFormat="1">
      <c r="G2808" s="279"/>
    </row>
    <row r="2809" spans="7:7" s="51" customFormat="1">
      <c r="G2809" s="279"/>
    </row>
    <row r="2810" spans="7:7" s="51" customFormat="1">
      <c r="G2810" s="279"/>
    </row>
    <row r="2811" spans="7:7" s="51" customFormat="1">
      <c r="G2811" s="279"/>
    </row>
    <row r="2812" spans="7:7" s="51" customFormat="1">
      <c r="G2812" s="279"/>
    </row>
    <row r="2813" spans="7:7" s="51" customFormat="1">
      <c r="G2813" s="279"/>
    </row>
    <row r="2814" spans="7:7" s="51" customFormat="1">
      <c r="G2814" s="279"/>
    </row>
    <row r="2815" spans="7:7" s="51" customFormat="1">
      <c r="G2815" s="279"/>
    </row>
    <row r="2816" spans="7:7" s="51" customFormat="1">
      <c r="G2816" s="279"/>
    </row>
    <row r="2817" spans="7:7" s="51" customFormat="1">
      <c r="G2817" s="279"/>
    </row>
    <row r="2818" spans="7:7" s="51" customFormat="1">
      <c r="G2818" s="279"/>
    </row>
    <row r="2819" spans="7:7" s="51" customFormat="1">
      <c r="G2819" s="279"/>
    </row>
    <row r="2820" spans="7:7" s="51" customFormat="1">
      <c r="G2820" s="279"/>
    </row>
    <row r="2821" spans="7:7" s="51" customFormat="1">
      <c r="G2821" s="279"/>
    </row>
    <row r="2822" spans="7:7" s="51" customFormat="1">
      <c r="G2822" s="279"/>
    </row>
    <row r="2823" spans="7:7" s="51" customFormat="1">
      <c r="G2823" s="279"/>
    </row>
    <row r="2824" spans="7:7" s="51" customFormat="1">
      <c r="G2824" s="279"/>
    </row>
    <row r="2825" spans="7:7" s="51" customFormat="1">
      <c r="G2825" s="279"/>
    </row>
    <row r="2826" spans="7:7" s="51" customFormat="1">
      <c r="G2826" s="279"/>
    </row>
    <row r="2827" spans="7:7" s="51" customFormat="1">
      <c r="G2827" s="279"/>
    </row>
  </sheetData>
  <sheetProtection algorithmName="SHA-512" hashValue="6NVij+KzRRJ6gemttqCzeHtp0KblGy28Sqd4u2HbTmezsVPHrT2I6+ApyZdMd3Onm2jdgjmvDFT9G54Llf6sjw==" saltValue="73Fra8MMEw6ooOitmhE9bQ==" spinCount="100000" sheet="1" objects="1" scenarios="1"/>
  <mergeCells count="133">
    <mergeCell ref="I51:I52"/>
    <mergeCell ref="I75:I76"/>
    <mergeCell ref="I132:I133"/>
    <mergeCell ref="I156:I157"/>
    <mergeCell ref="I213:I214"/>
    <mergeCell ref="I237:I238"/>
    <mergeCell ref="F237:G237"/>
    <mergeCell ref="E244:F246"/>
    <mergeCell ref="A247:A248"/>
    <mergeCell ref="B247:B248"/>
    <mergeCell ref="C247:E247"/>
    <mergeCell ref="G247:G248"/>
    <mergeCell ref="C248:D248"/>
    <mergeCell ref="A227:C229"/>
    <mergeCell ref="D228:F228"/>
    <mergeCell ref="D229:D231"/>
    <mergeCell ref="E230:F231"/>
    <mergeCell ref="D233:G235"/>
    <mergeCell ref="A236:B236"/>
    <mergeCell ref="F236:G236"/>
    <mergeCell ref="F213:G213"/>
    <mergeCell ref="E220:F222"/>
    <mergeCell ref="A223:A224"/>
    <mergeCell ref="B223:B224"/>
    <mergeCell ref="C223:E223"/>
    <mergeCell ref="G223:G224"/>
    <mergeCell ref="C224:D224"/>
    <mergeCell ref="A203:C205"/>
    <mergeCell ref="D204:F204"/>
    <mergeCell ref="D205:D207"/>
    <mergeCell ref="E206:F207"/>
    <mergeCell ref="D209:G211"/>
    <mergeCell ref="A212:B212"/>
    <mergeCell ref="F212:G212"/>
    <mergeCell ref="A194:A195"/>
    <mergeCell ref="E194:E195"/>
    <mergeCell ref="A199:A200"/>
    <mergeCell ref="B199:B200"/>
    <mergeCell ref="E199:E200"/>
    <mergeCell ref="C200:D200"/>
    <mergeCell ref="A170:B170"/>
    <mergeCell ref="A181:C184"/>
    <mergeCell ref="D181:E181"/>
    <mergeCell ref="D182:D184"/>
    <mergeCell ref="E183:F184"/>
    <mergeCell ref="A186:B186"/>
    <mergeCell ref="F189:G193"/>
    <mergeCell ref="F194:G195"/>
    <mergeCell ref="F156:G156"/>
    <mergeCell ref="E163:F165"/>
    <mergeCell ref="A166:A167"/>
    <mergeCell ref="B166:B167"/>
    <mergeCell ref="C166:E166"/>
    <mergeCell ref="G166:G167"/>
    <mergeCell ref="C167:D167"/>
    <mergeCell ref="A146:C148"/>
    <mergeCell ref="D147:F147"/>
    <mergeCell ref="D148:D150"/>
    <mergeCell ref="E149:F150"/>
    <mergeCell ref="D152:G154"/>
    <mergeCell ref="A155:B155"/>
    <mergeCell ref="F155:G155"/>
    <mergeCell ref="F132:G132"/>
    <mergeCell ref="E139:F141"/>
    <mergeCell ref="A142:A143"/>
    <mergeCell ref="B142:B143"/>
    <mergeCell ref="C142:E142"/>
    <mergeCell ref="G142:G143"/>
    <mergeCell ref="C143:D143"/>
    <mergeCell ref="A122:C124"/>
    <mergeCell ref="D123:F123"/>
    <mergeCell ref="D124:D126"/>
    <mergeCell ref="E125:F126"/>
    <mergeCell ref="D128:G130"/>
    <mergeCell ref="A131:B131"/>
    <mergeCell ref="F131:G131"/>
    <mergeCell ref="A113:A114"/>
    <mergeCell ref="E113:E114"/>
    <mergeCell ref="A118:A119"/>
    <mergeCell ref="B118:B119"/>
    <mergeCell ref="E118:E119"/>
    <mergeCell ref="C119:D119"/>
    <mergeCell ref="A89:B89"/>
    <mergeCell ref="A100:C103"/>
    <mergeCell ref="D100:E100"/>
    <mergeCell ref="D101:D103"/>
    <mergeCell ref="E102:F103"/>
    <mergeCell ref="A105:B105"/>
    <mergeCell ref="F108:G112"/>
    <mergeCell ref="F113:G114"/>
    <mergeCell ref="F75:G75"/>
    <mergeCell ref="E82:F84"/>
    <mergeCell ref="A85:A86"/>
    <mergeCell ref="B85:B86"/>
    <mergeCell ref="C85:E85"/>
    <mergeCell ref="G85:G86"/>
    <mergeCell ref="C86:D86"/>
    <mergeCell ref="A65:C67"/>
    <mergeCell ref="D66:F66"/>
    <mergeCell ref="D67:D69"/>
    <mergeCell ref="E68:F69"/>
    <mergeCell ref="D71:G73"/>
    <mergeCell ref="A74:B74"/>
    <mergeCell ref="F74:G74"/>
    <mergeCell ref="D47:G49"/>
    <mergeCell ref="A50:B50"/>
    <mergeCell ref="F50:G50"/>
    <mergeCell ref="F51:G51"/>
    <mergeCell ref="E58:F60"/>
    <mergeCell ref="A61:A62"/>
    <mergeCell ref="B61:B62"/>
    <mergeCell ref="C61:E61"/>
    <mergeCell ref="G61:G62"/>
    <mergeCell ref="C62:D62"/>
    <mergeCell ref="F1:G1"/>
    <mergeCell ref="A3:G3"/>
    <mergeCell ref="A8:B8"/>
    <mergeCell ref="A37:A38"/>
    <mergeCell ref="B37:B38"/>
    <mergeCell ref="E37:E38"/>
    <mergeCell ref="A41:C43"/>
    <mergeCell ref="D42:F42"/>
    <mergeCell ref="D43:D45"/>
    <mergeCell ref="E44:F45"/>
    <mergeCell ref="A19:C22"/>
    <mergeCell ref="D19:E19"/>
    <mergeCell ref="D20:D22"/>
    <mergeCell ref="E21:F22"/>
    <mergeCell ref="A24:B24"/>
    <mergeCell ref="A32:A33"/>
    <mergeCell ref="E32:E33"/>
    <mergeCell ref="F32:G33"/>
    <mergeCell ref="F27:G31"/>
  </mergeCells>
  <conditionalFormatting sqref="D32">
    <cfRule type="cellIs" dxfId="2" priority="3" stopIfTrue="1" operator="notEqual">
      <formula>1</formula>
    </cfRule>
  </conditionalFormatting>
  <conditionalFormatting sqref="D113">
    <cfRule type="cellIs" dxfId="1" priority="2" stopIfTrue="1" operator="notEqual">
      <formula>1</formula>
    </cfRule>
  </conditionalFormatting>
  <conditionalFormatting sqref="D194">
    <cfRule type="cellIs" dxfId="0" priority="1" stopIfTrue="1" operator="notEqual">
      <formula>1</formula>
    </cfRule>
  </conditionalFormatting>
  <pageMargins left="0.59055118110236227" right="0.39370078740157483" top="0.59055118110236227" bottom="0.59055118110236227" header="0.39370078740157483" footer="0.19685039370078741"/>
  <pageSetup paperSize="9" scale="60" fitToHeight="0" orientation="portrait" horizontalDpi="300" verticalDpi="300" r:id="rId1"/>
  <headerFooter alignWithMargins="0">
    <oddFooter>&amp;L&amp;"Arial,Standard"&amp;8Datei: &amp;F, Tabelle: &amp;A, Seite &amp;P von &amp;N, 
© 1995 - 2020 Thomas Sießegger, Hamburg  /  alle Rechte vorbehalten!!&amp;R&amp;14Seite &amp;P von &amp;N</oddFooter>
  </headerFooter>
  <rowBreaks count="8" manualBreakCount="8">
    <brk id="39" max="6" man="1"/>
    <brk id="63" max="16383" man="1"/>
    <brk id="87" max="6" man="1"/>
    <brk id="120" max="6" man="1"/>
    <brk id="144" max="6" man="1"/>
    <brk id="168" max="6" man="1"/>
    <brk id="201" max="6" man="1"/>
    <brk id="225"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Hinweise für die Nutzung</vt:lpstr>
      <vt:lpstr>Kalkulationen C+D+B+A</vt:lpstr>
      <vt:lpstr>SGB XI Kalk C-Std.</vt:lpstr>
      <vt:lpstr>'Hinweise für die Nutzung'!_Toc304511180</vt:lpstr>
      <vt:lpstr>'Hinweise für die Nutzung'!Druckbereich</vt:lpstr>
      <vt:lpstr>'Kalkulationen C+D+B+A'!Druckbereich</vt:lpstr>
      <vt:lpstr>'SGB XI Kalk C-Std.'!Druckbereich</vt:lpstr>
      <vt:lpstr>'Kalkulationen C+D+B+A'!Drucktitel</vt:lpstr>
      <vt:lpstr>'SGB XI Kalk C-Std.'!Drucktitel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Thomas Sießegger</cp:lastModifiedBy>
  <cp:lastPrinted>2020-09-10T13:05:23Z</cp:lastPrinted>
  <dcterms:created xsi:type="dcterms:W3CDTF">2019-10-14T15:50:59Z</dcterms:created>
  <dcterms:modified xsi:type="dcterms:W3CDTF">2024-09-02T14:48:38Z</dcterms:modified>
</cp:coreProperties>
</file>